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kwilliams-tomlin\Box\Tax-82-Accounting\Tax-Accounting-Files\Tax-Accounting-Files-Share\Tax-External Audit Information\2024 Audit Information\EOY Reports\17 - Schedule Due To-Due From\"/>
    </mc:Choice>
  </mc:AlternateContent>
  <xr:revisionPtr revIDLastSave="0" documentId="13_ncr:1_{2B1F3022-D9C5-486E-8168-D736DC391E22}" xr6:coauthVersionLast="47" xr6:coauthVersionMax="47" xr10:uidLastSave="{00000000-0000-0000-0000-000000000000}"/>
  <bookViews>
    <workbookView xWindow="-57720" yWindow="-120" windowWidth="29040" windowHeight="15840" tabRatio="886" xr2:uid="{00000000-000D-0000-FFFF-FFFF00000000}"/>
  </bookViews>
  <sheets>
    <sheet name="Due to BCC" sheetId="11" r:id="rId1"/>
    <sheet name="Fire Districts" sheetId="12" r:id="rId2"/>
  </sheets>
  <externalReferences>
    <externalReference r:id="rId3"/>
    <externalReference r:id="rId4"/>
    <externalReference r:id="rId5"/>
  </externalReferences>
  <definedNames>
    <definedName name="_xlnm.Print_Area" localSheetId="0">'Due to BCC'!$A$1:$X$59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8" i="11" l="1"/>
  <c r="W13" i="11"/>
  <c r="R12" i="11"/>
  <c r="F56" i="11"/>
  <c r="K13" i="11"/>
  <c r="K47" i="11" s="1"/>
  <c r="K45" i="11"/>
  <c r="J30" i="11" l="1"/>
  <c r="J38" i="11"/>
  <c r="J40" i="11"/>
  <c r="J10" i="11"/>
  <c r="J21" i="11"/>
  <c r="J12" i="11"/>
  <c r="J15" i="11"/>
  <c r="J9" i="11"/>
  <c r="J13" i="11" s="1"/>
  <c r="J17" i="11"/>
  <c r="J42" i="11"/>
  <c r="F19" i="12"/>
  <c r="F21" i="12" s="1"/>
  <c r="J28" i="11" s="1"/>
  <c r="J19" i="11"/>
  <c r="J34" i="11"/>
  <c r="F11" i="12"/>
  <c r="F13" i="12"/>
  <c r="F17" i="12"/>
  <c r="F10" i="12"/>
  <c r="J45" i="11" l="1"/>
  <c r="J47" i="11" s="1"/>
  <c r="F55" i="11" s="1"/>
  <c r="Q24" i="11"/>
  <c r="R25" i="11"/>
  <c r="L30" i="11"/>
  <c r="L21" i="11"/>
  <c r="L15" i="11"/>
  <c r="L10" i="11"/>
  <c r="L9" i="11"/>
  <c r="M19" i="11"/>
  <c r="M40" i="11"/>
  <c r="M38" i="11"/>
  <c r="M21" i="11"/>
  <c r="M17" i="11"/>
  <c r="M15" i="11"/>
  <c r="M10" i="11" l="1"/>
  <c r="M9" i="11"/>
  <c r="I42" i="11"/>
  <c r="I40" i="11"/>
  <c r="I38" i="11"/>
  <c r="I34" i="11"/>
  <c r="I30" i="11"/>
  <c r="I21" i="11"/>
  <c r="I17" i="11"/>
  <c r="I15" i="11"/>
  <c r="I10" i="11"/>
  <c r="I9" i="11"/>
  <c r="V42" i="11" l="1"/>
  <c r="N42" i="11"/>
  <c r="R42" i="11" s="1"/>
  <c r="W42" i="11" l="1"/>
  <c r="C38" i="11"/>
  <c r="C21" i="11"/>
  <c r="C36" i="11"/>
  <c r="C44" i="11"/>
  <c r="C30" i="11"/>
  <c r="C32" i="11"/>
  <c r="C40" i="11"/>
  <c r="C17" i="11"/>
  <c r="C15" i="11"/>
  <c r="C42" i="11"/>
  <c r="H42" i="11" s="1"/>
  <c r="X42" i="11" s="1"/>
  <c r="C34" i="11"/>
  <c r="C19" i="11"/>
  <c r="C10" i="11"/>
  <c r="C9" i="11" l="1"/>
  <c r="H12" i="12"/>
  <c r="H14" i="12"/>
  <c r="H15" i="12"/>
  <c r="H18" i="12"/>
  <c r="H19" i="12"/>
  <c r="H20" i="12"/>
  <c r="G13" i="12"/>
  <c r="G11" i="12"/>
  <c r="E17" i="12"/>
  <c r="H17" i="12" s="1"/>
  <c r="E16" i="12"/>
  <c r="H16" i="12" s="1"/>
  <c r="E13" i="12"/>
  <c r="E11" i="12"/>
  <c r="E10" i="12"/>
  <c r="H10" i="12" s="1"/>
  <c r="D9" i="12"/>
  <c r="D10" i="12"/>
  <c r="D11" i="12"/>
  <c r="D12" i="12"/>
  <c r="D13" i="12"/>
  <c r="D14" i="12"/>
  <c r="D15" i="12"/>
  <c r="D16" i="12"/>
  <c r="D17" i="12"/>
  <c r="D18" i="12"/>
  <c r="D19" i="12"/>
  <c r="D20" i="12"/>
  <c r="H11" i="12" l="1"/>
  <c r="H13" i="12"/>
  <c r="H11" i="11"/>
  <c r="H12" i="11"/>
  <c r="H15" i="11"/>
  <c r="H17" i="11"/>
  <c r="H23" i="11"/>
  <c r="H34" i="11"/>
  <c r="H36" i="11"/>
  <c r="H44" i="11"/>
  <c r="H40" i="11"/>
  <c r="H38" i="11"/>
  <c r="H32" i="11"/>
  <c r="H30" i="11"/>
  <c r="H21" i="11"/>
  <c r="H19" i="11"/>
  <c r="H10" i="11"/>
  <c r="G21" i="12"/>
  <c r="M28" i="11" s="1"/>
  <c r="D13" i="11" l="1"/>
  <c r="D47" i="11" s="1"/>
  <c r="F54" i="11" s="1"/>
  <c r="R24" i="11" l="1"/>
  <c r="R46" i="11" l="1"/>
  <c r="L45" i="11"/>
  <c r="L13" i="11"/>
  <c r="M13" i="11"/>
  <c r="I13" i="11"/>
  <c r="C13" i="11" l="1"/>
  <c r="W46" i="11"/>
  <c r="X46" i="11" s="1"/>
  <c r="D21" i="12" l="1"/>
  <c r="C28" i="11" s="1"/>
  <c r="V44" i="11"/>
  <c r="V40" i="11"/>
  <c r="V38" i="11"/>
  <c r="V36" i="11"/>
  <c r="V34" i="11"/>
  <c r="V32" i="11"/>
  <c r="V30" i="11"/>
  <c r="V28" i="11"/>
  <c r="V25" i="11"/>
  <c r="W25" i="11" s="1"/>
  <c r="V24" i="11"/>
  <c r="V23" i="11"/>
  <c r="V21" i="11"/>
  <c r="V19" i="11"/>
  <c r="V15" i="11"/>
  <c r="V12" i="11"/>
  <c r="W12" i="11" s="1"/>
  <c r="V11" i="11"/>
  <c r="V10" i="11"/>
  <c r="V9" i="11"/>
  <c r="V17" i="11"/>
  <c r="U13" i="11"/>
  <c r="U47" i="11" s="1"/>
  <c r="G45" i="11"/>
  <c r="N10" i="11"/>
  <c r="R10" i="11" s="1"/>
  <c r="M45" i="11"/>
  <c r="N40" i="11"/>
  <c r="R40" i="11" s="1"/>
  <c r="A3" i="12"/>
  <c r="H9" i="12"/>
  <c r="H21" i="12" s="1"/>
  <c r="J21" i="12"/>
  <c r="P28" i="11" s="1"/>
  <c r="I21" i="12"/>
  <c r="O28" i="11" s="1"/>
  <c r="O45" i="11" s="1"/>
  <c r="E21" i="12"/>
  <c r="E13" i="11"/>
  <c r="E45" i="11"/>
  <c r="F13" i="11"/>
  <c r="F45" i="11"/>
  <c r="G13" i="11"/>
  <c r="N11" i="11"/>
  <c r="R11" i="11" s="1"/>
  <c r="S13" i="11"/>
  <c r="T13" i="11"/>
  <c r="N15" i="11"/>
  <c r="R15" i="11" s="1"/>
  <c r="N17" i="11"/>
  <c r="R17" i="11" s="1"/>
  <c r="N19" i="11"/>
  <c r="R19" i="11" s="1"/>
  <c r="N23" i="11"/>
  <c r="R23" i="11" s="1"/>
  <c r="Q28" i="11"/>
  <c r="N30" i="11"/>
  <c r="R30" i="11" s="1"/>
  <c r="N32" i="11"/>
  <c r="R32" i="11" s="1"/>
  <c r="N34" i="11"/>
  <c r="R34" i="11" s="1"/>
  <c r="N36" i="11"/>
  <c r="R36" i="11" s="1"/>
  <c r="N44" i="11"/>
  <c r="R44" i="11" s="1"/>
  <c r="W44" i="11" s="1"/>
  <c r="O54" i="11"/>
  <c r="T26" i="11"/>
  <c r="T45" i="11" s="1"/>
  <c r="S26" i="11"/>
  <c r="S45" i="11" s="1"/>
  <c r="Q13" i="11"/>
  <c r="Q26" i="11"/>
  <c r="P13" i="11"/>
  <c r="O13" i="11"/>
  <c r="N12" i="11"/>
  <c r="N26" i="11"/>
  <c r="N38" i="11"/>
  <c r="R38" i="11" s="1"/>
  <c r="N21" i="11"/>
  <c r="R21" i="11" s="1"/>
  <c r="W21" i="11" s="1"/>
  <c r="N9" i="11"/>
  <c r="R9" i="11" s="1"/>
  <c r="H9" i="11"/>
  <c r="H13" i="11" s="1"/>
  <c r="R26" i="11" l="1"/>
  <c r="W17" i="11"/>
  <c r="X17" i="11" s="1"/>
  <c r="W38" i="11"/>
  <c r="X38" i="11" s="1"/>
  <c r="W36" i="11"/>
  <c r="X36" i="11" s="1"/>
  <c r="W23" i="11"/>
  <c r="X23" i="11" s="1"/>
  <c r="W34" i="11"/>
  <c r="X34" i="11" s="1"/>
  <c r="W11" i="11"/>
  <c r="X11" i="11" s="1"/>
  <c r="C45" i="11"/>
  <c r="C47" i="11" s="1"/>
  <c r="F50" i="11" s="1"/>
  <c r="H28" i="11"/>
  <c r="H45" i="11" s="1"/>
  <c r="H47" i="11" s="1"/>
  <c r="I28" i="11"/>
  <c r="I45" i="11" s="1"/>
  <c r="I47" i="11" s="1"/>
  <c r="S47" i="11"/>
  <c r="V45" i="11"/>
  <c r="W10" i="11"/>
  <c r="X10" i="11" s="1"/>
  <c r="E47" i="11"/>
  <c r="F51" i="11" s="1"/>
  <c r="G47" i="11"/>
  <c r="F52" i="11" s="1"/>
  <c r="W40" i="11"/>
  <c r="X40" i="11" s="1"/>
  <c r="V13" i="11"/>
  <c r="X25" i="11"/>
  <c r="W15" i="11"/>
  <c r="X15" i="11" s="1"/>
  <c r="P45" i="11"/>
  <c r="P47" i="11" s="1"/>
  <c r="O47" i="11"/>
  <c r="V26" i="11"/>
  <c r="W26" i="11" s="1"/>
  <c r="X26" i="11" s="1"/>
  <c r="Q45" i="11"/>
  <c r="Q47" i="11" s="1"/>
  <c r="F47" i="11"/>
  <c r="F53" i="11" s="1"/>
  <c r="W32" i="11"/>
  <c r="X32" i="11" s="1"/>
  <c r="W30" i="11"/>
  <c r="X30" i="11" s="1"/>
  <c r="W19" i="11"/>
  <c r="X19" i="11" s="1"/>
  <c r="X12" i="11"/>
  <c r="X21" i="11"/>
  <c r="T47" i="11"/>
  <c r="W24" i="11"/>
  <c r="X24" i="11" s="1"/>
  <c r="M47" i="11"/>
  <c r="X44" i="11"/>
  <c r="L47" i="11"/>
  <c r="N13" i="11"/>
  <c r="W9" i="11"/>
  <c r="X9" i="11" s="1"/>
  <c r="R13" i="11"/>
  <c r="V47" i="11" l="1"/>
  <c r="N28" i="11"/>
  <c r="N45" i="11" s="1"/>
  <c r="N47" i="11" s="1"/>
  <c r="F57" i="11"/>
  <c r="X13" i="11"/>
  <c r="R28" i="11" l="1"/>
  <c r="W28" i="11" s="1"/>
  <c r="W45" i="11" s="1"/>
  <c r="W47" i="11" s="1"/>
  <c r="F59" i="11" l="1"/>
  <c r="X28" i="11"/>
  <c r="X45" i="11" s="1"/>
  <c r="X47" i="11" s="1"/>
  <c r="R45" i="11"/>
  <c r="R4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tc={EA1F251B-E7A9-4B29-BE19-7013CDACE8DF}</author>
    <author>tc={BC7873B7-1E98-4446-9D92-BF6A73B77619}</author>
    <author>tc={CD3662A6-1D88-4F66-9D4A-E17EEC0FC0E5}</author>
    <author>tc={6398EBDD-C1A0-42A3-9BC2-8F6FAB614FDC}</author>
    <author>tc={F712A655-C075-4464-AC95-86B18BDA13BC}</author>
    <author>tc={8757D204-D122-47F2-B393-97414BA9275D}</author>
    <author>tc={8FF0786C-7A04-4142-BEDC-505C7C82D698}</author>
    <author>tc={D9441F65-B48E-46C6-9E81-0181D4435EF9}</author>
    <author>tc={7034CED8-8C78-44DB-B44C-2AFB212AD8CA}</author>
    <author>tc={BDCF42A3-D38B-4713-8B9E-D4513800932C}</author>
    <author>tc={DF69D2C4-FF97-429B-8911-5C9CCDD1D25E}</author>
    <author>tc={6C0CBD80-605A-4581-916E-B6CB2AE49D98}</author>
    <author>tc={280824BB-DB7C-48B2-A00C-7272366DB7DD}</author>
    <author>tc={78B544A3-01F1-47E3-B27C-70FA535C00D5}</author>
  </authors>
  <commentList>
    <comment ref="C6" authorId="0" shapeId="0" xr:uid="{EA1F251B-E7A9-4B29-BE19-7013CDACE8DF}">
      <text>
        <t>[Threaded comment]
Your version of Excel allows you to read this threaded comment; however, any edits to it will get removed if the file is opened in a newer version of Excel. Learn more: https://go.microsoft.com/fwlink/?linkid=870924
Comment:
    Copy and paste links from Year End Audit Schedule R100.01 Excess Fees Schedule</t>
      </text>
    </comment>
    <comment ref="I7" authorId="1" shapeId="0" xr:uid="{BC7873B7-1E98-4446-9D92-BF6A73B77619}">
      <text>
        <t>[Threaded comment]
Your version of Excel allows you to read this threaded comment; however, any edits to it will get removed if the file is opened in a newer version of Excel. Learn more: https://go.microsoft.com/fwlink/?linkid=870924
Comment:
    Copy and Paste Links from FYE Audit Schedule R100.03A FYE TaxSys BCC DQ Tax Breakdown. Fire Districts Info in this column feeds from Fire Districts Tab do not edit on this page.</t>
      </text>
    </comment>
    <comment ref="J7" authorId="2" shapeId="0" xr:uid="{CD3662A6-1D88-4F66-9D4A-E17EEC0FC0E5}">
      <text>
        <t xml:space="preserve">[Threaded comment]
Your version of Excel allows you to read this threaded comment; however, any edits to it will get removed if the file is opened in a newer version of Excel. Learn more: https://go.microsoft.com/fwlink/?linkid=870924
Comment:
    Copy and Paste Links from YE BCC FAB Breakdown by District
</t>
      </text>
    </comment>
    <comment ref="K7" authorId="3" shapeId="0" xr:uid="{6398EBDD-C1A0-42A3-9BC2-8F6FAB614FDC}">
      <text>
        <t xml:space="preserve">[Threaded comment]
Your version of Excel allows you to read this threaded comment; however, any edits to it will get removed if the file is opened in a newer version of Excel. Learn more: https://go.microsoft.com/fwlink/?linkid=870924
Comment:
    Copy and Paste Links from YE BCC FAB Breakdown by District
</t>
      </text>
    </comment>
    <comment ref="L7" authorId="4" shapeId="0" xr:uid="{F712A655-C075-4464-AC95-86B18BDA13BC}">
      <text>
        <t>[Threaded comment]
Your version of Excel allows you to read this threaded comment; however, any edits to it will get removed if the file is opened in a newer version of Excel. Learn more: https://go.microsoft.com/fwlink/?linkid=870924
Comment:
    Copy and Paste Links from FYE Audit Schedule R100.03A FYE TaxSys BCC DQ Tax Breakdown. Fire Districts Info in this column feeds from Fire Districts Tab do not edit on this page.</t>
      </text>
    </comment>
    <comment ref="M7" authorId="5" shapeId="0" xr:uid="{8757D204-D122-47F2-B393-97414BA9275D}">
      <text>
        <t>[Threaded comment]
Your version of Excel allows you to read this threaded comment; however, any edits to it will get removed if the file is opened in a newer version of Excel. Learn more: https://go.microsoft.com/fwlink/?linkid=870924
Comment:
    Copy and Paste Links from FYE Audit Schedule R100.03A FYE TaxSys BCC DQ Tax Breakdown. Fire Districts Info in this column feeds from Fire Districts Tab do not edit on this page.</t>
      </text>
    </comment>
    <comment ref="P7" authorId="6" shapeId="0" xr:uid="{8FF0786C-7A04-4142-BEDC-505C7C82D698}">
      <text>
        <t>[Threaded comment]
Your version of Excel allows you to read this threaded comment; however, any edits to it will get removed if the file is opened in a newer version of Excel. Learn more: https://go.microsoft.com/fwlink/?linkid=870924
Comment:
    From 09/30 Interest Distribution Packet BCC Breakdown Fire District info this column comes from Fire Districts page do not update here</t>
      </text>
    </comment>
    <comment ref="Q7" authorId="7" shapeId="0" xr:uid="{D9441F65-B48E-46C6-9E81-0181D4435EF9}">
      <text>
        <t>[Threaded comment]
Your version of Excel allows you to read this threaded comment; however, any edits to it will get removed if the file is opened in a newer version of Excel. Learn more: https://go.microsoft.com/fwlink/?linkid=870924
Comment:
    Net Distribution Amounts from Oct &amp; Nov TD Distribution Letters</t>
      </text>
    </comment>
    <comment ref="S8" authorId="8" shapeId="0" xr:uid="{7034CED8-8C78-44DB-B44C-2AFB212AD8CA}">
      <text>
        <t>[Threaded comment]
Your version of Excel allows you to read this threaded comment; however, any edits to it will get removed if the file is opened in a newer version of Excel. Learn more: https://go.microsoft.com/fwlink/?linkid=870924
Comment:
    CF Summ Trial Balance DTOG-BCC Vessel Fees Ending Balance</t>
      </text>
    </comment>
    <comment ref="T8" authorId="9" shapeId="0" xr:uid="{BDCF42A3-D38B-4713-8B9E-D4513800932C}">
      <text>
        <t>[Threaded comment]
Your version of Excel allows you to read this threaded comment; however, any edits to it will get removed if the file is opened in a newer version of Excel. Learn more: https://go.microsoft.com/fwlink/?linkid=870924
Comment:
    CF Summ Trial Balance DTOG-BCC Retained Vessel Fees Ending Balance</t>
      </text>
    </comment>
    <comment ref="D9" authorId="10" shapeId="0" xr:uid="{DF69D2C4-FF97-429B-8911-5C9CCDD1D25E}">
      <text>
        <t>[Threaded comment]
Your version of Excel allows you to read this threaded comment; however, any edits to it will get removed if the file is opened in a newer version of Excel. Learn more: https://go.microsoft.com/fwlink/?linkid=870924
Comment:
    FYE GF TB GL Acct 2087717 closing balance</t>
      </text>
    </comment>
    <comment ref="E9" authorId="11" shapeId="0" xr:uid="{6C0CBD80-605A-4581-916E-B6CB2AE49D98}">
      <text>
        <t>[Threaded comment]
Your version of Excel allows you to read this threaded comment; however, any edits to it will get removed if the file is opened in a newer version of Excel. Learn more: https://go.microsoft.com/fwlink/?linkid=870924
Comment:
    FYE GF TB GL Accts 2080024 &amp; 2080025 closing balances</t>
      </text>
    </comment>
    <comment ref="F9" authorId="12" shapeId="0" xr:uid="{280824BB-DB7C-48B2-A00C-7272366DB7DD}">
      <text>
        <t>[Threaded comment]
Your version of Excel allows you to read this threaded comment; however, any edits to it will get removed if the file is opened in a newer version of Excel. Learn more: https://go.microsoft.com/fwlink/?linkid=870924
Comment:
    FYE GF TB GL Acct#2080024 closing balance</t>
      </text>
    </comment>
    <comment ref="G9" authorId="13" shapeId="0" xr:uid="{78B544A3-01F1-47E3-B27C-70FA535C00D5}">
      <text>
        <t>[Threaded comment]
Your version of Excel allows you to read this threaded comment; however, any edits to it will get removed if the file is opened in a newer version of Excel. Learn more: https://go.microsoft.com/fwlink/?linkid=870924
Comment:
    FYE GF TB GL Acct 2087712 closing balance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tc={3C074B1F-78D3-4A7A-A19B-959011E3232C}</author>
    <author>tc={4D1BD90F-DF6A-4C0E-BE8D-C8ED3D88BF3B}</author>
    <author>tc={E72F6EBD-AA9C-4417-967A-33B4B4D16FE5}</author>
    <author>tc={94DA678D-CFE5-40A0-8E50-F806E3EC4A7C}</author>
    <author>tc={8EA7AA0C-8724-43AE-B1E5-B80D3470F960}</author>
    <author>tc={6836F185-BFCB-4456-B9B0-2BAA2337413D}</author>
  </authors>
  <commentList>
    <comment ref="E6" authorId="0" shapeId="0" xr:uid="{3C074B1F-78D3-4A7A-A19B-959011E3232C}">
      <text>
        <t xml:space="preserve">[Threaded comment]
Your version of Excel allows you to read this threaded comment; however, any edits to it will get removed if the file is opened in a newer version of Excel. Learn more: https://go.microsoft.com/fwlink/?linkid=870924
Comment:
    Copy and Paste Links from FYE Audit Schedule R100.03A FYE TaxSys BCC DQ Tax Breakdown
</t>
      </text>
    </comment>
    <comment ref="F6" authorId="1" shapeId="0" xr:uid="{4D1BD90F-DF6A-4C0E-BE8D-C8ED3D88BF3B}">
      <text>
        <t xml:space="preserve">[Threaded comment]
Your version of Excel allows you to read this threaded comment; however, any edits to it will get removed if the file is opened in a newer version of Excel. Learn more: https://go.microsoft.com/fwlink/?linkid=870924
Comment:
    Copy and Paste Links from YE BCC FAB Breakdown by District
</t>
      </text>
    </comment>
    <comment ref="G6" authorId="2" shapeId="0" xr:uid="{E72F6EBD-AA9C-4417-967A-33B4B4D16FE5}">
      <text>
        <t xml:space="preserve">[Threaded comment]
Your version of Excel allows you to read this threaded comment; however, any edits to it will get removed if the file is opened in a newer version of Excel. Learn more: https://go.microsoft.com/fwlink/?linkid=870924
Comment:
    Copy and Paste Links from FYE Audit Schedule R100.03A FYE TaxSys BCC DQ Tax Breakdown
</t>
      </text>
    </comment>
    <comment ref="I6" authorId="3" shapeId="0" xr:uid="{94DA678D-CFE5-40A0-8E50-F806E3EC4A7C}">
      <text>
        <t xml:space="preserve">[Threaded comment]
Your version of Excel allows you to read this threaded comment; however, any edits to it will get removed if the file is opened in a newer version of Excel. Learn more: https://go.microsoft.com/fwlink/?linkid=870924
Comment:
    Copy and Paste Links from FYE Audit Schedule R100.03A FYE TaxSys BCC DQ Tax Breakdown-This item is not always present in the current FY
</t>
      </text>
    </comment>
    <comment ref="J6" authorId="4" shapeId="0" xr:uid="{8EA7AA0C-8724-43AE-B1E5-B80D3470F960}">
      <text>
        <t>[Threaded comment]
Your version of Excel allows you to read this threaded comment; however, any edits to it will get removed if the file is opened in a newer version of Excel. Learn more: https://go.microsoft.com/fwlink/?linkid=870924
Comment:
    From 09/30 Interest Distribution Packet BCC Breakdown</t>
      </text>
    </comment>
    <comment ref="D7" authorId="5" shapeId="0" xr:uid="{6836F185-BFCB-4456-B9B0-2BAA2337413D}">
      <text>
        <t>[Threaded comment]
Your version of Excel allows you to read this threaded comment; however, any edits to it will get removed if the file is opened in a newer version of Excel. Learn more: https://go.microsoft.com/fwlink/?linkid=870924
Comment:
    Copy and Paste Links from FYE Audit Schedule R100.01 Excess Fees Distribution</t>
      </text>
    </comment>
  </commentList>
</comments>
</file>

<file path=xl/sharedStrings.xml><?xml version="1.0" encoding="utf-8"?>
<sst xmlns="http://schemas.openxmlformats.org/spreadsheetml/2006/main" count="136" uniqueCount="115">
  <si>
    <t>General</t>
  </si>
  <si>
    <t>PINELLAS COUNTY TAX COLLECTOR</t>
  </si>
  <si>
    <t>Tax</t>
  </si>
  <si>
    <t>Name</t>
  </si>
  <si>
    <t>Fund</t>
  </si>
  <si>
    <t>General Fund</t>
  </si>
  <si>
    <t>Interest</t>
  </si>
  <si>
    <t>Pinellas County Tax Collector</t>
  </si>
  <si>
    <t>Due to the Board of County Commissioners</t>
  </si>
  <si>
    <t>Excess Fees</t>
  </si>
  <si>
    <t>Total</t>
  </si>
  <si>
    <t>Total Due BCC</t>
  </si>
  <si>
    <t>to Related</t>
  </si>
  <si>
    <t>Delinquent Taxes</t>
  </si>
  <si>
    <t>Homestead</t>
  </si>
  <si>
    <t xml:space="preserve">Total </t>
  </si>
  <si>
    <t>Tourist Devel</t>
  </si>
  <si>
    <t>Vessel Fees</t>
  </si>
  <si>
    <t>All Funds</t>
  </si>
  <si>
    <t/>
  </si>
  <si>
    <t>Parties</t>
  </si>
  <si>
    <t>Real Estate</t>
  </si>
  <si>
    <t>Tax Liens</t>
  </si>
  <si>
    <t>Delinquent</t>
  </si>
  <si>
    <t>County</t>
  </si>
  <si>
    <t>Retained</t>
  </si>
  <si>
    <t>General Operating</t>
  </si>
  <si>
    <t>General - Operating - MSTU</t>
  </si>
  <si>
    <t>Debt Service</t>
  </si>
  <si>
    <t>Health Fund</t>
  </si>
  <si>
    <t xml:space="preserve">        Total General</t>
  </si>
  <si>
    <t>Health Dept</t>
  </si>
  <si>
    <t>EMS</t>
  </si>
  <si>
    <t>Mosquito Control</t>
  </si>
  <si>
    <t>Library Co-Op</t>
  </si>
  <si>
    <t>Tourist Development</t>
  </si>
  <si>
    <t xml:space="preserve">   Total Tourist Development</t>
  </si>
  <si>
    <t>Fire Districts (See Page 2)</t>
  </si>
  <si>
    <t>Palm Harbor Recreation</t>
  </si>
  <si>
    <t>Feather Sound</t>
  </si>
  <si>
    <t>Street Lighting Districts</t>
  </si>
  <si>
    <t>Lealman Solid Waste District</t>
  </si>
  <si>
    <t>Total other funds</t>
  </si>
  <si>
    <t>Total All Funds</t>
  </si>
  <si>
    <t>Footnote:</t>
  </si>
  <si>
    <t>Related Party Transactions:</t>
  </si>
  <si>
    <t>Distribution of excess fees and commissions</t>
  </si>
  <si>
    <t>Amounts due various services (Fleet)</t>
  </si>
  <si>
    <t>Amounts due various services (Health)</t>
  </si>
  <si>
    <t>Due to Board from General Fund</t>
  </si>
  <si>
    <t>DUE TO THE BOARD OF COUNTY COMMISSIONERS</t>
  </si>
  <si>
    <t>Delinq Taxes</t>
  </si>
  <si>
    <t>Certificates</t>
  </si>
  <si>
    <t>Earnings</t>
  </si>
  <si>
    <t>Fire Districts</t>
  </si>
  <si>
    <t>3418501</t>
  </si>
  <si>
    <t>Belleair Bluffs</t>
  </si>
  <si>
    <t>3418502</t>
  </si>
  <si>
    <t>Clearwater</t>
  </si>
  <si>
    <t>3418503</t>
  </si>
  <si>
    <t>Dunedin</t>
  </si>
  <si>
    <t>3418504</t>
  </si>
  <si>
    <t>Gandy</t>
  </si>
  <si>
    <t>3418505</t>
  </si>
  <si>
    <t>Largo</t>
  </si>
  <si>
    <t>3418506</t>
  </si>
  <si>
    <t>Pinellas Park</t>
  </si>
  <si>
    <t>3418507</t>
  </si>
  <si>
    <t>Safety Harbor</t>
  </si>
  <si>
    <t>3418508</t>
  </si>
  <si>
    <t>Tarpon Springs</t>
  </si>
  <si>
    <t>3418509</t>
  </si>
  <si>
    <t>Seminole</t>
  </si>
  <si>
    <t>3418512</t>
  </si>
  <si>
    <t>Highpoint</t>
  </si>
  <si>
    <t>3418513</t>
  </si>
  <si>
    <t>Tierra Verde</t>
  </si>
  <si>
    <t>3418514</t>
  </si>
  <si>
    <t>South Pasadena</t>
  </si>
  <si>
    <t>Total Fire Districts</t>
  </si>
  <si>
    <t>Fire District Details Only</t>
  </si>
  <si>
    <t>Eastlake Library Services</t>
  </si>
  <si>
    <t>Eastlake Recreation Services</t>
  </si>
  <si>
    <t>Unincorporated Surface Water</t>
  </si>
  <si>
    <t>Tax Related</t>
  </si>
  <si>
    <t>Motor Vehicle Related</t>
  </si>
  <si>
    <t>R100.03</t>
  </si>
  <si>
    <t>Due to/from</t>
  </si>
  <si>
    <t xml:space="preserve">          Total Due to Board of County Commissioners</t>
  </si>
  <si>
    <t>Fleet</t>
  </si>
  <si>
    <t>Refunds</t>
  </si>
  <si>
    <t>Tax Deed</t>
  </si>
  <si>
    <t>Health</t>
  </si>
  <si>
    <t>Insurance</t>
  </si>
  <si>
    <t>CH Deed Interest</t>
  </si>
  <si>
    <t>Amounts due various services (Clerk)</t>
  </si>
  <si>
    <t>Clerk</t>
  </si>
  <si>
    <t>0001</t>
  </si>
  <si>
    <t>Tangible Personal Property</t>
  </si>
  <si>
    <t>Due to Board from Custodial Fund</t>
  </si>
  <si>
    <t>Custodial Fund</t>
  </si>
  <si>
    <t>Custodial</t>
  </si>
  <si>
    <t>Audit Fees</t>
  </si>
  <si>
    <t>Amounts due various services (Audit)</t>
  </si>
  <si>
    <t xml:space="preserve">  Sept Collected Oct/Distributed Nov (Net Distribution)</t>
  </si>
  <si>
    <t xml:space="preserve">  Aug Collected Sept/Distributed Oct (Net Distribution)</t>
  </si>
  <si>
    <t>For the Fiscal Year Ended September 30, 2024</t>
  </si>
  <si>
    <t>Hidden Cove II</t>
  </si>
  <si>
    <t>.</t>
  </si>
  <si>
    <t>MV Fund Related</t>
  </si>
  <si>
    <t>Amounts due from BCC CF June 2024 Funding Agency Bill</t>
  </si>
  <si>
    <t>Amounts due from BCC CF Lealman Street Lighting Tax Bill</t>
  </si>
  <si>
    <t>Delinquent Taxes Due From BCC</t>
  </si>
  <si>
    <t>June 2024 RE Funding Agency Bill</t>
  </si>
  <si>
    <t>9/30/24 Tax 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</si>
</sst>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mmmm\ d\,\ yyyy;@"/>
    <numFmt numFmtId="165" formatCode="mm/dd/yy;@"/>
  </numFmts>
  <fonts count="9" x14ac:knownFonts="1">
    <font>
      <sz val="10"/>
      <name val="Arial"/>
    </font>
    <font>
      <sz val="10"/>
      <name val="Arial"/>
      <family val="2"/>
    </font>
    <font>
      <sz val="11"/>
      <name val="Arial"/>
      <family val="2"/>
    </font>
    <font>
      <b/>
      <sz val="12"/>
      <color indexed="10"/>
      <name val="Arial"/>
      <family val="2"/>
    </font>
    <font>
      <b/>
      <sz val="11"/>
      <name val="Arial"/>
      <family val="2"/>
    </font>
    <font>
      <i/>
      <sz val="11"/>
      <name val="Arial"/>
      <family val="2"/>
    </font>
    <font>
      <sz val="8"/>
      <name val="Arial"/>
      <family val="2"/>
    </font>
    <font>
      <b/>
      <sz val="11"/>
      <color rgb="FFFF0000"/>
      <name val="Arial"/>
      <family val="2"/>
    </font>
    <font>
      <sz val="9"/>
      <color indexed="81"/>
      <name val="Tahoma"/>
      <charset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2" fillId="0" borderId="0" xfId="0" applyFont="1" applyAlignment="1">
      <alignment horizontal="center"/>
    </xf>
    <xf numFmtId="0" fontId="2" fillId="0" borderId="0" xfId="0" applyFont="1"/>
    <xf numFmtId="0" fontId="2" fillId="0" borderId="4" xfId="0" applyFont="1" applyBorder="1" applyAlignment="1">
      <alignment horizontal="center"/>
    </xf>
    <xf numFmtId="0" fontId="2" fillId="0" borderId="7" xfId="0" applyFont="1" applyBorder="1" applyAlignment="1">
      <alignment horizontal="center"/>
    </xf>
    <xf numFmtId="0" fontId="2" fillId="0" borderId="11" xfId="0" applyFont="1" applyBorder="1" applyAlignment="1">
      <alignment horizontal="center"/>
    </xf>
    <xf numFmtId="43" fontId="2" fillId="0" borderId="12" xfId="1" applyFont="1" applyBorder="1"/>
    <xf numFmtId="0" fontId="2" fillId="0" borderId="8" xfId="0" applyFont="1" applyFill="1" applyBorder="1" applyAlignment="1">
      <alignment horizontal="center"/>
    </xf>
    <xf numFmtId="43" fontId="2" fillId="0" borderId="12" xfId="1" applyFont="1" applyFill="1" applyBorder="1"/>
    <xf numFmtId="43" fontId="2" fillId="0" borderId="4" xfId="1" applyFont="1" applyFill="1" applyBorder="1"/>
    <xf numFmtId="43" fontId="2" fillId="0" borderId="11" xfId="1" applyFont="1" applyFill="1" applyBorder="1"/>
    <xf numFmtId="0" fontId="2" fillId="0" borderId="0" xfId="0" applyFont="1" applyFill="1"/>
    <xf numFmtId="43" fontId="2" fillId="0" borderId="0" xfId="1" applyFont="1"/>
    <xf numFmtId="0" fontId="2" fillId="0" borderId="11" xfId="0" applyFont="1" applyBorder="1" applyAlignment="1">
      <alignment horizontal="center" shrinkToFit="1"/>
    </xf>
    <xf numFmtId="0" fontId="2" fillId="0" borderId="3" xfId="0" applyFont="1" applyBorder="1"/>
    <xf numFmtId="0" fontId="2" fillId="0" borderId="15" xfId="0" applyFont="1" applyBorder="1"/>
    <xf numFmtId="43" fontId="2" fillId="0" borderId="11" xfId="1" applyFont="1" applyBorder="1" applyAlignment="1">
      <alignment horizontal="center"/>
    </xf>
    <xf numFmtId="43" fontId="2" fillId="0" borderId="7" xfId="1" applyFont="1" applyBorder="1" applyAlignment="1">
      <alignment horizontal="center"/>
    </xf>
    <xf numFmtId="0" fontId="2" fillId="0" borderId="0" xfId="0" applyFont="1" applyFill="1" applyBorder="1"/>
    <xf numFmtId="43" fontId="2" fillId="0" borderId="13" xfId="1" applyFont="1" applyFill="1" applyBorder="1"/>
    <xf numFmtId="0" fontId="2" fillId="0" borderId="7" xfId="0" applyFont="1" applyFill="1" applyBorder="1" applyAlignment="1">
      <alignment horizontal="center"/>
    </xf>
    <xf numFmtId="0" fontId="2" fillId="0" borderId="6" xfId="0" applyFont="1" applyFill="1" applyBorder="1" applyAlignment="1">
      <alignment horizontal="center"/>
    </xf>
    <xf numFmtId="0" fontId="2" fillId="0" borderId="4" xfId="0" applyFont="1" applyFill="1" applyBorder="1" applyAlignment="1">
      <alignment horizontal="center"/>
    </xf>
    <xf numFmtId="0" fontId="2" fillId="0" borderId="11" xfId="0" applyFont="1" applyFill="1" applyBorder="1" applyAlignment="1">
      <alignment horizontal="center"/>
    </xf>
    <xf numFmtId="165" fontId="2" fillId="0" borderId="10" xfId="0" applyNumberFormat="1" applyFont="1" applyFill="1" applyBorder="1" applyAlignment="1">
      <alignment horizontal="center"/>
    </xf>
    <xf numFmtId="43" fontId="2" fillId="0" borderId="10" xfId="1" applyFont="1" applyFill="1" applyBorder="1"/>
    <xf numFmtId="43" fontId="2" fillId="0" borderId="6" xfId="1" applyFont="1" applyFill="1" applyBorder="1"/>
    <xf numFmtId="43" fontId="2" fillId="0" borderId="8" xfId="1" applyFont="1" applyFill="1" applyBorder="1"/>
    <xf numFmtId="43" fontId="2" fillId="0" borderId="0" xfId="1" applyFont="1" applyFill="1"/>
    <xf numFmtId="43" fontId="2" fillId="0" borderId="0" xfId="1" applyFont="1" applyFill="1" applyBorder="1"/>
    <xf numFmtId="44" fontId="2" fillId="0" borderId="0" xfId="2" applyFont="1" applyFill="1" applyBorder="1" applyAlignment="1"/>
    <xf numFmtId="44" fontId="2" fillId="0" borderId="0" xfId="2" applyFont="1" applyFill="1"/>
    <xf numFmtId="44" fontId="2" fillId="0" borderId="0" xfId="2" applyFont="1" applyFill="1" applyBorder="1"/>
    <xf numFmtId="2" fontId="2" fillId="0" borderId="0" xfId="0" applyNumberFormat="1" applyFont="1" applyFill="1" applyBorder="1"/>
    <xf numFmtId="0" fontId="2" fillId="0" borderId="0" xfId="0" applyFont="1" applyFill="1" applyAlignment="1"/>
    <xf numFmtId="0" fontId="2" fillId="0" borderId="0" xfId="0" applyFont="1" applyFill="1" applyBorder="1" applyAlignment="1">
      <alignment horizontal="center"/>
    </xf>
    <xf numFmtId="43" fontId="2" fillId="0" borderId="0" xfId="1" applyFont="1" applyFill="1" applyBorder="1" applyAlignment="1">
      <alignment horizontal="center"/>
    </xf>
    <xf numFmtId="0" fontId="2" fillId="0" borderId="10" xfId="0" applyFont="1" applyFill="1" applyBorder="1" applyAlignment="1">
      <alignment horizontal="center"/>
    </xf>
    <xf numFmtId="165" fontId="2" fillId="0" borderId="11" xfId="0" applyNumberFormat="1" applyFont="1" applyFill="1" applyBorder="1" applyAlignment="1">
      <alignment horizontal="center"/>
    </xf>
    <xf numFmtId="0" fontId="2" fillId="0" borderId="12" xfId="0" applyFont="1" applyFill="1" applyBorder="1" applyAlignment="1">
      <alignment horizontal="left"/>
    </xf>
    <xf numFmtId="0" fontId="2" fillId="0" borderId="1" xfId="0" applyFont="1" applyFill="1" applyBorder="1" applyAlignment="1">
      <alignment horizontal="center"/>
    </xf>
    <xf numFmtId="0" fontId="2" fillId="0" borderId="12" xfId="0" applyFont="1" applyFill="1" applyBorder="1" applyAlignment="1">
      <alignment horizontal="center"/>
    </xf>
    <xf numFmtId="43" fontId="2" fillId="0" borderId="0" xfId="1" applyFont="1" applyFill="1" applyBorder="1" applyAlignment="1"/>
    <xf numFmtId="0" fontId="3" fillId="0" borderId="0" xfId="0" applyFont="1" applyFill="1" applyAlignment="1">
      <alignment horizontal="centerContinuous"/>
    </xf>
    <xf numFmtId="0" fontId="7" fillId="0" borderId="0" xfId="0" applyFont="1" applyFill="1" applyAlignment="1">
      <alignment horizontal="centerContinuous"/>
    </xf>
    <xf numFmtId="0" fontId="2" fillId="0" borderId="0" xfId="0" applyFont="1" applyFill="1" applyAlignment="1">
      <alignment horizontal="centerContinuous"/>
    </xf>
    <xf numFmtId="0" fontId="4" fillId="0" borderId="0" xfId="0" applyNumberFormat="1" applyFont="1" applyFill="1" applyBorder="1" applyAlignment="1">
      <alignment horizontal="center"/>
    </xf>
    <xf numFmtId="0" fontId="2" fillId="0" borderId="2" xfId="0" applyFont="1" applyFill="1" applyBorder="1"/>
    <xf numFmtId="0" fontId="2" fillId="0" borderId="5" xfId="0" applyFont="1" applyFill="1" applyBorder="1" applyAlignment="1">
      <alignment horizontal="center"/>
    </xf>
    <xf numFmtId="0" fontId="2" fillId="0" borderId="9" xfId="0" applyFont="1" applyFill="1" applyBorder="1" applyAlignment="1">
      <alignment horizontal="center"/>
    </xf>
    <xf numFmtId="0" fontId="2" fillId="0" borderId="4" xfId="0" quotePrefix="1" applyFont="1" applyFill="1" applyBorder="1" applyAlignment="1">
      <alignment horizontal="center"/>
    </xf>
    <xf numFmtId="0" fontId="2" fillId="0" borderId="4" xfId="0" applyFont="1" applyFill="1" applyBorder="1"/>
    <xf numFmtId="43" fontId="2" fillId="0" borderId="3" xfId="1" applyFont="1" applyFill="1" applyBorder="1"/>
    <xf numFmtId="43" fontId="2" fillId="0" borderId="9" xfId="1" applyFont="1" applyFill="1" applyBorder="1"/>
    <xf numFmtId="0" fontId="2" fillId="0" borderId="8" xfId="0" applyFont="1" applyFill="1" applyBorder="1"/>
    <xf numFmtId="43" fontId="2" fillId="0" borderId="7" xfId="1" applyFont="1" applyFill="1" applyBorder="1"/>
    <xf numFmtId="43" fontId="2" fillId="0" borderId="2" xfId="1" applyFont="1" applyFill="1" applyBorder="1"/>
    <xf numFmtId="43" fontId="2" fillId="0" borderId="5" xfId="1" applyFont="1" applyFill="1" applyBorder="1"/>
    <xf numFmtId="0" fontId="2" fillId="0" borderId="11" xfId="0" applyFont="1" applyFill="1" applyBorder="1"/>
    <xf numFmtId="0" fontId="2" fillId="0" borderId="0" xfId="0" applyFont="1" applyFill="1" applyAlignment="1">
      <alignment horizontal="center"/>
    </xf>
    <xf numFmtId="0" fontId="2" fillId="0" borderId="12" xfId="0" applyFont="1" applyFill="1" applyBorder="1"/>
    <xf numFmtId="0" fontId="2" fillId="0" borderId="13" xfId="0" applyFont="1" applyFill="1" applyBorder="1"/>
    <xf numFmtId="0" fontId="5" fillId="0" borderId="0" xfId="0" applyFont="1" applyFill="1"/>
    <xf numFmtId="0" fontId="2" fillId="0" borderId="0" xfId="0" applyFont="1" applyFill="1" applyBorder="1" applyAlignment="1"/>
    <xf numFmtId="0" fontId="0" fillId="0" borderId="0" xfId="0" applyFill="1"/>
    <xf numFmtId="0" fontId="2" fillId="0" borderId="12" xfId="0" applyFont="1" applyFill="1" applyBorder="1" applyAlignment="1">
      <alignment horizontal="center"/>
    </xf>
    <xf numFmtId="0" fontId="2" fillId="0" borderId="0" xfId="0" applyFont="1" applyFill="1" applyAlignment="1">
      <alignment horizontal="center"/>
    </xf>
    <xf numFmtId="43" fontId="2" fillId="0" borderId="0" xfId="0" applyNumberFormat="1" applyFont="1" applyFill="1"/>
    <xf numFmtId="0" fontId="2" fillId="0" borderId="7" xfId="0" applyFont="1" applyFill="1" applyBorder="1" applyAlignment="1">
      <alignment horizontal="center" wrapText="1"/>
    </xf>
    <xf numFmtId="0" fontId="2" fillId="0" borderId="1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Alignment="1">
      <alignment horizontal="center"/>
    </xf>
    <xf numFmtId="43" fontId="2" fillId="0" borderId="0" xfId="1" applyFont="1" applyFill="1" applyBorder="1" applyAlignment="1">
      <alignment horizontal="left"/>
    </xf>
    <xf numFmtId="0" fontId="2" fillId="0" borderId="1" xfId="0" applyFont="1" applyFill="1" applyBorder="1" applyAlignment="1">
      <alignment horizontal="center"/>
    </xf>
    <xf numFmtId="0" fontId="2" fillId="0" borderId="16" xfId="0" applyFont="1" applyFill="1" applyBorder="1" applyAlignment="1">
      <alignment horizontal="center"/>
    </xf>
    <xf numFmtId="0" fontId="2" fillId="0" borderId="2" xfId="0" applyFont="1" applyFill="1" applyBorder="1" applyAlignment="1">
      <alignment horizontal="center"/>
    </xf>
    <xf numFmtId="0" fontId="2" fillId="0" borderId="0" xfId="0" applyFont="1" applyFill="1" applyAlignment="1">
      <alignment horizontal="center"/>
    </xf>
    <xf numFmtId="164" fontId="2" fillId="0" borderId="0" xfId="0" applyNumberFormat="1" applyFont="1" applyFill="1" applyAlignment="1">
      <alignment horizontal="center"/>
    </xf>
    <xf numFmtId="0" fontId="2" fillId="0" borderId="3" xfId="0" applyFont="1" applyFill="1" applyBorder="1" applyAlignment="1">
      <alignment horizontal="center"/>
    </xf>
    <xf numFmtId="0" fontId="2" fillId="0" borderId="15" xfId="0" applyFont="1" applyFill="1" applyBorder="1" applyAlignment="1">
      <alignment horizontal="center"/>
    </xf>
    <xf numFmtId="0" fontId="2" fillId="0" borderId="12" xfId="0" applyFont="1" applyFill="1" applyBorder="1" applyAlignment="1">
      <alignment horizontal="center"/>
    </xf>
    <xf numFmtId="44" fontId="2" fillId="0" borderId="0" xfId="2" applyFont="1" applyFill="1" applyAlignment="1">
      <alignment horizontal="right"/>
    </xf>
    <xf numFmtId="43" fontId="2" fillId="0" borderId="0" xfId="1" applyFont="1" applyFill="1" applyBorder="1" applyAlignment="1">
      <alignment horizontal="right"/>
    </xf>
    <xf numFmtId="43" fontId="2" fillId="0" borderId="0" xfId="1" applyFont="1" applyFill="1" applyAlignment="1"/>
    <xf numFmtId="44" fontId="2" fillId="0" borderId="14" xfId="2" applyFont="1" applyFill="1" applyBorder="1" applyAlignment="1"/>
    <xf numFmtId="43" fontId="2" fillId="0" borderId="0" xfId="1" applyFont="1" applyFill="1" applyBorder="1" applyAlignment="1"/>
    <xf numFmtId="44" fontId="2" fillId="0" borderId="0" xfId="2" applyFont="1" applyFill="1" applyAlignment="1"/>
    <xf numFmtId="0" fontId="2" fillId="0" borderId="3" xfId="0" applyFont="1" applyBorder="1" applyAlignment="1"/>
    <xf numFmtId="0" fontId="2" fillId="0" borderId="12" xfId="0" applyFont="1" applyBorder="1" applyAlignment="1"/>
    <xf numFmtId="0" fontId="2" fillId="0" borderId="3" xfId="0" applyFont="1" applyFill="1" applyBorder="1" applyAlignment="1"/>
    <xf numFmtId="0" fontId="2" fillId="0" borderId="0" xfId="0" applyFont="1" applyAlignment="1">
      <alignment horizontal="center"/>
    </xf>
    <xf numFmtId="164" fontId="2" fillId="0" borderId="0" xfId="0" applyNumberFormat="1" applyFont="1" applyAlignment="1">
      <alignment horizontal="center"/>
    </xf>
    <xf numFmtId="0" fontId="2" fillId="0" borderId="11" xfId="0" applyFont="1" applyFill="1" applyBorder="1" applyAlignment="1">
      <alignment horizontal="center" vertical="top" wrapText="1"/>
    </xf>
    <xf numFmtId="0" fontId="2" fillId="0" borderId="11" xfId="0" applyFont="1" applyFill="1" applyBorder="1" applyAlignment="1">
      <alignment horizontal="center" vertical="top"/>
    </xf>
    <xf numFmtId="0" fontId="2" fillId="0" borderId="11" xfId="0" quotePrefix="1"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microsoft.com/office/2017/10/relationships/person" Target="persons/person.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kwilliams-tomlin\Box\Tax-82-Accounting\Tax-Accounting-Files\Tax-Accounting-Files-Share\Tax-External%20Audit%20Information\2024%20Audit%20Information\EOY%20Reports\25%20-%20Excess%20Fees%20Distribution\R100.01%20-%20FY24%20Schedule%20of%20Distribution%20(Excess%20Fees).xlsx" TargetMode="External"/><Relationship Id="rId2" Type="http://schemas.microsoft.com/office/2019/04/relationships/externalLinkLongPath" Target="/Users/kwilliams-tomlin/Box/Tax-82-Accounting/Tax-Accounting-Files/Tax-Accounting-Files-Share/Tax-External%20Audit%20Information/2024%20Audit%20Information/EOY%20Reports/25%20-%20Excess%20Fees%20Distribution/R100.01%20-%20FY24%20Schedule%20of%20Distribution%20(Excess%20Fees).xlsx?EA3B7DC9" TargetMode="External"/><Relationship Id="rId1" Type="http://schemas.openxmlformats.org/officeDocument/2006/relationships/externalLinkPath" Target="file:///\\EA3B7DC9\R100.01%20-%20FY24%20Schedule%20of%20Distribution%20(Excess%20Fee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kwilliams-tomlin\Box\Tax-82-Accounting\Tax-Accounting-Files\Tax-Accounting-Files-Share\Tax-External%20Audit%20Information\2024%20Audit%20Information\EOY%20Reports\R100.03A%20-%20TaxSys%20BCC%20DQ%20Tax%20Breakdown.xlsx" TargetMode="External"/><Relationship Id="rId1" Type="http://schemas.openxmlformats.org/officeDocument/2006/relationships/externalLinkPath" Target="/Users/kwilliams-tomlin/Box/Tax-82-Accounting/Tax-Accounting-Files/Tax-Accounting-Files-Share/Tax-External%20Audit%20Information/2024%20Audit%20Information/EOY%20Reports/R100.03A%20-%20TaxSys%20BCC%20DQ%20Tax%20Breakdown.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C:\Users\kwilliams-tomlin\Box\Tax-82-Accounting\Tax-Accounting-Files\Tax-Accounting-Files-Share\Tax-Year%20End%20Preparation\2024%20Year%20End%20Closing\CF%20YE%20Documentation\Funding%20Agency%20Bills\June%20FAB%20BCC%20Breakdown%20Grouped%20by%20District%20Name%20(totals).xlsx" TargetMode="External"/><Relationship Id="rId2" Type="http://schemas.microsoft.com/office/2019/04/relationships/externalLinkLongPath" Target="/Users/kwilliams-tomlin/Box/Tax-82-Accounting/Tax-Accounting-Files/Tax-Accounting-Files-Share/Tax-Year%20End%20Preparation/2024%20Year%20End%20Closing/CF%20YE%20Documentation/Funding%20Agency%20Bills/June%20FAB%20BCC%20Breakdown%20Grouped%20by%20District%20Name%20(totals).xlsx?57E96F8C" TargetMode="External"/><Relationship Id="rId1" Type="http://schemas.openxmlformats.org/officeDocument/2006/relationships/externalLinkPath" Target="file:///\\57E96F8C\June%20FAB%20BCC%20Breakdown%20Grouped%20by%20District%20Name%20(tot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100.01"/>
      <sheetName val="RP 1 Checks"/>
    </sheetNames>
    <sheetDataSet>
      <sheetData sheetId="0">
        <row r="7">
          <cell r="E7">
            <v>4193.3</v>
          </cell>
        </row>
        <row r="8">
          <cell r="E8">
            <v>21144.32</v>
          </cell>
        </row>
        <row r="9">
          <cell r="E9">
            <v>6063.44</v>
          </cell>
        </row>
        <row r="10">
          <cell r="E10">
            <v>569.1</v>
          </cell>
        </row>
        <row r="11">
          <cell r="E11">
            <v>13557.09</v>
          </cell>
        </row>
        <row r="12">
          <cell r="E12">
            <v>6541.13</v>
          </cell>
        </row>
        <row r="13">
          <cell r="E13">
            <v>1352.8</v>
          </cell>
        </row>
        <row r="14">
          <cell r="E14">
            <v>4032.42</v>
          </cell>
        </row>
        <row r="15">
          <cell r="E15">
            <v>39366.14</v>
          </cell>
        </row>
        <row r="16">
          <cell r="E16">
            <v>16144.97</v>
          </cell>
        </row>
        <row r="17">
          <cell r="E17">
            <v>14807.02</v>
          </cell>
        </row>
        <row r="18">
          <cell r="E18">
            <v>445.12</v>
          </cell>
        </row>
        <row r="19">
          <cell r="E19">
            <v>553845.05000000005</v>
          </cell>
        </row>
        <row r="20">
          <cell r="E20">
            <v>47504.28</v>
          </cell>
        </row>
        <row r="21">
          <cell r="E21">
            <v>18275.87</v>
          </cell>
        </row>
        <row r="22">
          <cell r="E22">
            <v>1832.62</v>
          </cell>
        </row>
        <row r="24">
          <cell r="E24">
            <v>1.6</v>
          </cell>
        </row>
        <row r="25">
          <cell r="E25">
            <v>9478.5</v>
          </cell>
        </row>
        <row r="26">
          <cell r="E26">
            <v>9514.74</v>
          </cell>
        </row>
        <row r="27">
          <cell r="E27">
            <v>5535.76</v>
          </cell>
        </row>
        <row r="28">
          <cell r="E28">
            <v>5535.76</v>
          </cell>
        </row>
        <row r="29">
          <cell r="E29">
            <v>85937.05</v>
          </cell>
        </row>
        <row r="30">
          <cell r="E30">
            <v>49152.160000000003</v>
          </cell>
        </row>
        <row r="31">
          <cell r="E31">
            <v>16.420000000000002</v>
          </cell>
        </row>
        <row r="90">
          <cell r="D90">
            <v>10282130.9</v>
          </cell>
          <cell r="E90">
            <v>320716.74</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2">
          <cell r="K2">
            <v>1357.31</v>
          </cell>
        </row>
        <row r="3">
          <cell r="K3">
            <v>15.76</v>
          </cell>
        </row>
        <row r="4">
          <cell r="K4">
            <v>5.1100000000000003</v>
          </cell>
        </row>
        <row r="5">
          <cell r="K5">
            <v>2960.18</v>
          </cell>
        </row>
        <row r="6">
          <cell r="K6">
            <v>-2.93</v>
          </cell>
        </row>
        <row r="7">
          <cell r="K7">
            <v>16252.63</v>
          </cell>
        </row>
        <row r="8">
          <cell r="K8">
            <v>249.71</v>
          </cell>
        </row>
        <row r="9">
          <cell r="K9">
            <v>38.68</v>
          </cell>
        </row>
        <row r="10">
          <cell r="K10">
            <v>51.48</v>
          </cell>
        </row>
        <row r="11">
          <cell r="K11">
            <v>78.31</v>
          </cell>
        </row>
        <row r="12">
          <cell r="K12">
            <v>38.35</v>
          </cell>
        </row>
        <row r="13">
          <cell r="K13">
            <v>-2.93</v>
          </cell>
        </row>
        <row r="14">
          <cell r="K14">
            <v>84.43</v>
          </cell>
        </row>
        <row r="15">
          <cell r="K15">
            <v>4.04</v>
          </cell>
        </row>
        <row r="16">
          <cell r="K16">
            <v>98.89</v>
          </cell>
        </row>
        <row r="17">
          <cell r="K17">
            <v>-50.89</v>
          </cell>
        </row>
        <row r="18">
          <cell r="K18">
            <v>288.26</v>
          </cell>
        </row>
        <row r="19">
          <cell r="K19">
            <v>-15.11</v>
          </cell>
        </row>
        <row r="21">
          <cell r="K21">
            <v>562.25</v>
          </cell>
        </row>
        <row r="22">
          <cell r="K22">
            <v>6534.55</v>
          </cell>
        </row>
        <row r="23">
          <cell r="K23">
            <v>1042.5999999999999</v>
          </cell>
        </row>
        <row r="24">
          <cell r="K24">
            <v>36270.19</v>
          </cell>
        </row>
        <row r="25">
          <cell r="K25">
            <v>563.73</v>
          </cell>
        </row>
        <row r="26">
          <cell r="K26">
            <v>1042.5999999999999</v>
          </cell>
        </row>
        <row r="27">
          <cell r="K27">
            <v>216.13</v>
          </cell>
        </row>
        <row r="28">
          <cell r="K28">
            <v>152.82</v>
          </cell>
        </row>
        <row r="29">
          <cell r="K29">
            <v>17.27</v>
          </cell>
        </row>
        <row r="30">
          <cell r="K30">
            <v>9659.2199999999993</v>
          </cell>
        </row>
        <row r="33">
          <cell r="K33">
            <v>18488.27</v>
          </cell>
        </row>
        <row r="34">
          <cell r="K34">
            <v>285.72000000000003</v>
          </cell>
        </row>
        <row r="35">
          <cell r="K35">
            <v>154.61000000000001</v>
          </cell>
        </row>
        <row r="36">
          <cell r="K36">
            <v>824.45</v>
          </cell>
        </row>
        <row r="37">
          <cell r="K37">
            <v>43.04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heet1"/>
    </sheetNames>
    <sheetDataSet>
      <sheetData sheetId="0">
        <row r="2">
          <cell r="I2">
            <v>3.31</v>
          </cell>
        </row>
        <row r="3">
          <cell r="I3">
            <v>7.33</v>
          </cell>
        </row>
        <row r="6">
          <cell r="N6">
            <v>-41.62</v>
          </cell>
        </row>
        <row r="7">
          <cell r="I7">
            <v>-469.34</v>
          </cell>
        </row>
        <row r="8">
          <cell r="I8">
            <v>7.65</v>
          </cell>
        </row>
        <row r="9">
          <cell r="I9">
            <v>-898.33</v>
          </cell>
        </row>
        <row r="10">
          <cell r="I10">
            <v>246.59</v>
          </cell>
        </row>
        <row r="11">
          <cell r="I11">
            <v>1624.81</v>
          </cell>
        </row>
        <row r="12">
          <cell r="I12">
            <v>-8146.92</v>
          </cell>
        </row>
        <row r="13">
          <cell r="I13">
            <v>-299.36</v>
          </cell>
        </row>
        <row r="14">
          <cell r="I14">
            <v>-70377.48</v>
          </cell>
        </row>
        <row r="15">
          <cell r="I15">
            <v>610.84</v>
          </cell>
        </row>
        <row r="16">
          <cell r="I16">
            <v>1719.61</v>
          </cell>
        </row>
        <row r="17">
          <cell r="I17">
            <v>5508.48</v>
          </cell>
        </row>
        <row r="18">
          <cell r="I18">
            <v>-134.01</v>
          </cell>
        </row>
        <row r="19">
          <cell r="I19">
            <v>-134.01</v>
          </cell>
        </row>
        <row r="20">
          <cell r="I20">
            <v>-131.03</v>
          </cell>
        </row>
      </sheetData>
    </sheetDataSet>
  </externalBook>
</externalLink>
</file>

<file path=xl/persons/person.xml><?xml version="1.0" encoding="utf-8"?>
<personList xmlns="http://schemas.microsoft.com/office/spreadsheetml/2018/threadedcomments" xmlns:x="http://schemas.openxmlformats.org/spreadsheetml/2006/main">
  <person displayName="Kimberly Williams-Tomlin" id="{E21BAD07-4475-4B81-9A0B-63084D62D2A6}" userId="S::kwilliams-tomlin@tax.pinellas.gov::2098717c-b682-4761-883e-f03b3641bdc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6" dT="2024-10-29T11:33:42.71" personId="{E21BAD07-4475-4B81-9A0B-63084D62D2A6}" id="{EA1F251B-E7A9-4B29-BE19-7013CDACE8DF}">
    <text>Copy and paste links from Year End Audit Schedule R100.01 Excess Fees Schedule</text>
  </threadedComment>
  <threadedComment ref="I7" dT="2024-10-29T11:56:59.61" personId="{E21BAD07-4475-4B81-9A0B-63084D62D2A6}" id="{BC7873B7-1E98-4446-9D92-BF6A73B77619}">
    <text>Copy and Paste Links from FYE Audit Schedule R100.03A FYE TaxSys BCC DQ Tax Breakdown. Fire Districts Info in this column feeds from Fire Districts Tab do not edit on this page.</text>
  </threadedComment>
  <threadedComment ref="J7" dT="2024-10-30T12:36:14.21" personId="{E21BAD07-4475-4B81-9A0B-63084D62D2A6}" id="{CD3662A6-1D88-4F66-9D4A-E17EEC0FC0E5}">
    <text xml:space="preserve">Copy and Paste Links from YE BCC FAB Breakdown by District
</text>
  </threadedComment>
  <threadedComment ref="K7" dT="2024-10-30T12:36:14.21" personId="{E21BAD07-4475-4B81-9A0B-63084D62D2A6}" id="{6398EBDD-C1A0-42A3-9BC2-8F6FAB614FDC}">
    <text xml:space="preserve">Copy and Paste Links from YE BCC FAB Breakdown by District
</text>
  </threadedComment>
  <threadedComment ref="L7" dT="2024-10-29T11:57:55.35" personId="{E21BAD07-4475-4B81-9A0B-63084D62D2A6}" id="{F712A655-C075-4464-AC95-86B18BDA13BC}">
    <text>Copy and Paste Links from FYE Audit Schedule R100.03A FYE TaxSys BCC DQ Tax Breakdown. Fire Districts Info in this column feeds from Fire Districts Tab do not edit on this page.</text>
  </threadedComment>
  <threadedComment ref="M7" dT="2024-10-29T11:58:49.76" personId="{E21BAD07-4475-4B81-9A0B-63084D62D2A6}" id="{8757D204-D122-47F2-B393-97414BA9275D}">
    <text>Copy and Paste Links from FYE Audit Schedule R100.03A FYE TaxSys BCC DQ Tax Breakdown. Fire Districts Info in this column feeds from Fire Districts Tab do not edit on this page.</text>
  </threadedComment>
  <threadedComment ref="P7" dT="2023-10-25T23:33:26.61" personId="{E21BAD07-4475-4B81-9A0B-63084D62D2A6}" id="{8FF0786C-7A04-4142-BEDC-505C7C82D698}">
    <text>From 09/30 Interest Distribution Packet BCC Breakdown Fire District info this column comes from Fire Districts page do not update here</text>
  </threadedComment>
  <threadedComment ref="Q7" dT="2023-10-25T23:48:36.27" personId="{E21BAD07-4475-4B81-9A0B-63084D62D2A6}" id="{D9441F65-B48E-46C6-9E81-0181D4435EF9}">
    <text>Net Distribution Amounts from Oct &amp; Nov TD Distribution Letters</text>
  </threadedComment>
  <threadedComment ref="S8" dT="2023-10-25T23:51:10.32" personId="{E21BAD07-4475-4B81-9A0B-63084D62D2A6}" id="{7034CED8-8C78-44DB-B44C-2AFB212AD8CA}">
    <text>CF Summ Trial Balance DTOG-BCC Vessel Fees Ending Balance</text>
  </threadedComment>
  <threadedComment ref="T8" dT="2023-10-25T23:51:37.72" personId="{E21BAD07-4475-4B81-9A0B-63084D62D2A6}" id="{BDCF42A3-D38B-4713-8B9E-D4513800932C}">
    <text>CF Summ Trial Balance DTOG-BCC Retained Vessel Fees Ending Balance</text>
  </threadedComment>
  <threadedComment ref="D9" dT="2024-10-29T11:32:20.35" personId="{E21BAD07-4475-4B81-9A0B-63084D62D2A6}" id="{DF69D2C4-FF97-429B-8911-5C9CCDD1D25E}">
    <text>FYE GF TB GL Acct 2087717 closing balance</text>
  </threadedComment>
  <threadedComment ref="E9" dT="2024-10-29T11:29:56.18" personId="{E21BAD07-4475-4B81-9A0B-63084D62D2A6}" id="{6C0CBD80-605A-4581-916E-B6CB2AE49D98}">
    <text>FYE GF TB GL Accts 2080024 &amp; 2080025 closing balances</text>
  </threadedComment>
  <threadedComment ref="F9" dT="2024-10-29T11:28:55.22" personId="{E21BAD07-4475-4B81-9A0B-63084D62D2A6}" id="{280824BB-DB7C-48B2-A00C-7272366DB7DD}">
    <text>FYE GF TB GL Acct#2080024 closing balance</text>
  </threadedComment>
  <threadedComment ref="G9" dT="2024-10-29T11:34:56.77" personId="{E21BAD07-4475-4B81-9A0B-63084D62D2A6}" id="{78B544A3-01F1-47E3-B27C-70FA535C00D5}">
    <text>FYE GF TB GL Acct 2087712 closing balance</text>
  </threadedComment>
</ThreadedComments>
</file>

<file path=xl/threadedComments/threadedComment2.xml><?xml version="1.0" encoding="utf-8"?>
<ThreadedComments xmlns="http://schemas.microsoft.com/office/spreadsheetml/2018/threadedcomments" xmlns:x="http://schemas.openxmlformats.org/spreadsheetml/2006/main">
  <threadedComment ref="E6" dT="2024-10-29T11:55:26.05" personId="{E21BAD07-4475-4B81-9A0B-63084D62D2A6}" id="{3C074B1F-78D3-4A7A-A19B-959011E3232C}">
    <text xml:space="preserve">Copy and Paste Links from FYE Audit Schedule R100.03A FYE TaxSys BCC DQ Tax Breakdown
</text>
  </threadedComment>
  <threadedComment ref="F6" dT="2024-10-30T12:26:40.16" personId="{E21BAD07-4475-4B81-9A0B-63084D62D2A6}" id="{4D1BD90F-DF6A-4C0E-BE8D-C8ED3D88BF3B}">
    <text xml:space="preserve">Copy and Paste Links from YE BCC FAB Breakdown by District
</text>
  </threadedComment>
  <threadedComment ref="G6" dT="2024-10-29T11:55:40.04" personId="{E21BAD07-4475-4B81-9A0B-63084D62D2A6}" id="{E72F6EBD-AA9C-4417-967A-33B4B4D16FE5}">
    <text xml:space="preserve">Copy and Paste Links from FYE Audit Schedule R100.03A FYE TaxSys BCC DQ Tax Breakdown
</text>
  </threadedComment>
  <threadedComment ref="I6" dT="2024-10-29T11:56:36.42" personId="{E21BAD07-4475-4B81-9A0B-63084D62D2A6}" id="{94DA678D-CFE5-40A0-8E50-F806E3EC4A7C}">
    <text xml:space="preserve">Copy and Paste Links from FYE Audit Schedule R100.03A FYE TaxSys BCC DQ Tax Breakdown-This item is not always present in the current FY
</text>
  </threadedComment>
  <threadedComment ref="J6" dT="2023-10-25T23:35:21.14" personId="{E21BAD07-4475-4B81-9A0B-63084D62D2A6}" id="{8EA7AA0C-8724-43AE-B1E5-B80D3470F960}">
    <text>From 09/30 Interest Distribution Packet BCC Breakdown</text>
  </threadedComment>
  <threadedComment ref="D7" dT="2024-10-29T11:54:26.07" personId="{E21BAD07-4475-4B81-9A0B-63084D62D2A6}" id="{6836F185-BFCB-4456-B9B0-2BAA2337413D}">
    <text>Copy and Paste Links from FYE Audit Schedule R100.01 Excess Fees Distribution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83"/>
  <sheetViews>
    <sheetView tabSelected="1" topLeftCell="J19" zoomScale="76" zoomScaleNormal="76" workbookViewId="0">
      <selection activeCell="R36" sqref="R36"/>
    </sheetView>
  </sheetViews>
  <sheetFormatPr defaultColWidth="9.140625" defaultRowHeight="14.25" x14ac:dyDescent="0.2"/>
  <cols>
    <col min="1" max="1" width="11.28515625" style="59" customWidth="1"/>
    <col min="2" max="2" width="59.85546875" style="11" customWidth="1"/>
    <col min="3" max="4" width="19" style="11" customWidth="1"/>
    <col min="5" max="5" width="12.42578125" style="11" customWidth="1"/>
    <col min="6" max="6" width="14.28515625" style="11" customWidth="1"/>
    <col min="7" max="7" width="12.7109375" style="11" customWidth="1"/>
    <col min="8" max="11" width="17.42578125" style="11" customWidth="1"/>
    <col min="12" max="12" width="17.85546875" style="11" customWidth="1"/>
    <col min="13" max="13" width="13.28515625" style="11" customWidth="1"/>
    <col min="14" max="14" width="18.7109375" style="11" customWidth="1"/>
    <col min="15" max="15" width="2.5703125" style="11" customWidth="1"/>
    <col min="16" max="16" width="13" style="11" customWidth="1"/>
    <col min="17" max="17" width="15.7109375" style="11" bestFit="1" customWidth="1"/>
    <col min="18" max="18" width="17.5703125" style="11" customWidth="1"/>
    <col min="19" max="19" width="11.7109375" style="11" bestFit="1" customWidth="1"/>
    <col min="20" max="20" width="11.85546875" style="11" customWidth="1"/>
    <col min="21" max="21" width="11.85546875" style="11" hidden="1" customWidth="1"/>
    <col min="22" max="22" width="15.5703125" style="11" customWidth="1"/>
    <col min="23" max="23" width="15.7109375" style="11" bestFit="1" customWidth="1"/>
    <col min="24" max="24" width="16.42578125" style="11" bestFit="1" customWidth="1"/>
    <col min="25" max="25" width="15.5703125" style="11" customWidth="1"/>
    <col min="26" max="26" width="18.42578125" style="11" customWidth="1"/>
    <col min="27" max="27" width="9.140625" style="11" customWidth="1"/>
    <col min="28" max="33" width="15.5703125" style="11" customWidth="1"/>
    <col min="34" max="34" width="9.140625" style="18"/>
    <col min="35" max="16384" width="9.140625" style="11"/>
  </cols>
  <sheetData>
    <row r="1" spans="1:24" ht="20.100000000000001" customHeight="1" x14ac:dyDescent="0.25">
      <c r="A1" s="76" t="s">
        <v>7</v>
      </c>
      <c r="B1" s="76"/>
      <c r="C1" s="76"/>
      <c r="D1" s="76"/>
      <c r="E1" s="76"/>
      <c r="F1" s="76"/>
      <c r="G1" s="76"/>
      <c r="H1" s="76"/>
      <c r="I1" s="76"/>
      <c r="J1" s="76"/>
      <c r="K1" s="76"/>
      <c r="L1" s="76"/>
      <c r="M1" s="76"/>
      <c r="N1" s="76"/>
      <c r="O1" s="76"/>
      <c r="P1" s="76"/>
      <c r="Q1" s="76"/>
      <c r="R1" s="76"/>
      <c r="S1" s="76"/>
      <c r="T1" s="76"/>
      <c r="U1" s="76"/>
      <c r="V1" s="76"/>
      <c r="W1" s="76"/>
      <c r="X1" s="43" t="s">
        <v>86</v>
      </c>
    </row>
    <row r="2" spans="1:24" ht="20.100000000000001" customHeight="1" x14ac:dyDescent="0.25">
      <c r="A2" s="76" t="s">
        <v>8</v>
      </c>
      <c r="B2" s="76"/>
      <c r="C2" s="76"/>
      <c r="D2" s="76"/>
      <c r="E2" s="76"/>
      <c r="F2" s="76"/>
      <c r="G2" s="76"/>
      <c r="H2" s="76"/>
      <c r="I2" s="76"/>
      <c r="J2" s="76"/>
      <c r="K2" s="76"/>
      <c r="L2" s="76"/>
      <c r="M2" s="76"/>
      <c r="N2" s="76"/>
      <c r="O2" s="76"/>
      <c r="P2" s="76"/>
      <c r="Q2" s="76"/>
      <c r="R2" s="76"/>
      <c r="S2" s="76"/>
      <c r="T2" s="76"/>
      <c r="U2" s="76"/>
      <c r="V2" s="76"/>
      <c r="W2" s="76"/>
      <c r="X2" s="44" t="s">
        <v>87</v>
      </c>
    </row>
    <row r="3" spans="1:24" ht="20.100000000000001" customHeight="1" x14ac:dyDescent="0.2">
      <c r="A3" s="77" t="s">
        <v>106</v>
      </c>
      <c r="B3" s="77"/>
      <c r="C3" s="77"/>
      <c r="D3" s="77"/>
      <c r="E3" s="77"/>
      <c r="F3" s="77"/>
      <c r="G3" s="77"/>
      <c r="H3" s="77"/>
      <c r="I3" s="77"/>
      <c r="J3" s="77"/>
      <c r="K3" s="77"/>
      <c r="L3" s="77"/>
      <c r="M3" s="77"/>
      <c r="N3" s="77"/>
      <c r="O3" s="77"/>
      <c r="P3" s="77"/>
      <c r="Q3" s="77"/>
      <c r="R3" s="77"/>
      <c r="S3" s="77"/>
      <c r="T3" s="77"/>
      <c r="U3" s="77"/>
      <c r="V3" s="77"/>
      <c r="W3" s="77"/>
      <c r="X3" s="45"/>
    </row>
    <row r="4" spans="1:24" ht="20.100000000000001" customHeight="1" x14ac:dyDescent="0.25">
      <c r="A4" s="46"/>
      <c r="X4" s="18"/>
    </row>
    <row r="5" spans="1:24" ht="20.100000000000001" customHeight="1" x14ac:dyDescent="0.2">
      <c r="A5" s="40"/>
      <c r="B5" s="47"/>
      <c r="C5" s="78" t="s">
        <v>5</v>
      </c>
      <c r="D5" s="79"/>
      <c r="E5" s="79"/>
      <c r="F5" s="79"/>
      <c r="G5" s="79"/>
      <c r="H5" s="80"/>
      <c r="I5" s="78" t="s">
        <v>100</v>
      </c>
      <c r="J5" s="79"/>
      <c r="K5" s="79"/>
      <c r="L5" s="79"/>
      <c r="M5" s="79"/>
      <c r="N5" s="79"/>
      <c r="O5" s="79"/>
      <c r="P5" s="79"/>
      <c r="Q5" s="79"/>
      <c r="R5" s="79"/>
      <c r="S5" s="79"/>
      <c r="T5" s="79"/>
      <c r="U5" s="79"/>
      <c r="V5" s="79"/>
      <c r="W5" s="80"/>
      <c r="X5" s="22"/>
    </row>
    <row r="6" spans="1:24" ht="20.100000000000001" customHeight="1" x14ac:dyDescent="0.2">
      <c r="A6" s="48"/>
      <c r="B6" s="21"/>
      <c r="C6" s="20" t="s">
        <v>9</v>
      </c>
      <c r="D6" s="20"/>
      <c r="E6" s="20"/>
      <c r="F6" s="70"/>
      <c r="G6" s="70"/>
      <c r="H6" s="20" t="s">
        <v>10</v>
      </c>
      <c r="I6" s="73" t="s">
        <v>84</v>
      </c>
      <c r="J6" s="74"/>
      <c r="K6" s="74"/>
      <c r="L6" s="74"/>
      <c r="M6" s="74"/>
      <c r="N6" s="74"/>
      <c r="O6" s="74"/>
      <c r="P6" s="74"/>
      <c r="Q6" s="74"/>
      <c r="R6" s="75"/>
      <c r="S6" s="73" t="s">
        <v>85</v>
      </c>
      <c r="T6" s="74"/>
      <c r="U6" s="74"/>
      <c r="V6" s="75"/>
      <c r="W6" s="20" t="s">
        <v>10</v>
      </c>
      <c r="X6" s="20" t="s">
        <v>11</v>
      </c>
    </row>
    <row r="7" spans="1:24" ht="28.5" x14ac:dyDescent="0.2">
      <c r="A7" s="48" t="s">
        <v>4</v>
      </c>
      <c r="B7" s="21" t="s">
        <v>4</v>
      </c>
      <c r="C7" s="7" t="s">
        <v>12</v>
      </c>
      <c r="D7" s="7"/>
      <c r="E7" s="7"/>
      <c r="F7" s="21" t="s">
        <v>92</v>
      </c>
      <c r="G7" s="21"/>
      <c r="H7" s="7" t="s">
        <v>0</v>
      </c>
      <c r="I7" s="20" t="s">
        <v>13</v>
      </c>
      <c r="J7" s="68" t="s">
        <v>112</v>
      </c>
      <c r="K7" s="68" t="s">
        <v>112</v>
      </c>
      <c r="L7" s="20" t="s">
        <v>13</v>
      </c>
      <c r="M7" s="20" t="s">
        <v>14</v>
      </c>
      <c r="N7" s="20" t="s">
        <v>15</v>
      </c>
      <c r="O7" s="20"/>
      <c r="P7" s="20" t="s">
        <v>6</v>
      </c>
      <c r="Q7" s="70" t="s">
        <v>16</v>
      </c>
      <c r="R7" s="22" t="s">
        <v>10</v>
      </c>
      <c r="S7" s="78" t="s">
        <v>17</v>
      </c>
      <c r="T7" s="80"/>
      <c r="U7" s="20" t="s">
        <v>91</v>
      </c>
      <c r="V7" s="22" t="s">
        <v>10</v>
      </c>
      <c r="W7" s="7" t="s">
        <v>101</v>
      </c>
      <c r="X7" s="7" t="s">
        <v>18</v>
      </c>
    </row>
    <row r="8" spans="1:24" ht="42.75" x14ac:dyDescent="0.2">
      <c r="A8" s="49" t="s">
        <v>19</v>
      </c>
      <c r="B8" s="37" t="s">
        <v>3</v>
      </c>
      <c r="C8" s="23" t="s">
        <v>20</v>
      </c>
      <c r="D8" s="23" t="s">
        <v>102</v>
      </c>
      <c r="E8" s="38" t="s">
        <v>89</v>
      </c>
      <c r="F8" s="24" t="s">
        <v>93</v>
      </c>
      <c r="G8" s="24" t="s">
        <v>96</v>
      </c>
      <c r="H8" s="23" t="s">
        <v>4</v>
      </c>
      <c r="I8" s="93" t="s">
        <v>21</v>
      </c>
      <c r="J8" s="92" t="s">
        <v>113</v>
      </c>
      <c r="K8" s="92" t="s">
        <v>114</v>
      </c>
      <c r="L8" s="69" t="s">
        <v>98</v>
      </c>
      <c r="M8" s="92" t="s">
        <v>22</v>
      </c>
      <c r="N8" s="23" t="s">
        <v>23</v>
      </c>
      <c r="O8" s="23"/>
      <c r="P8" s="23"/>
      <c r="Q8" s="37" t="s">
        <v>2</v>
      </c>
      <c r="R8" s="94" t="s">
        <v>84</v>
      </c>
      <c r="S8" s="23" t="s">
        <v>24</v>
      </c>
      <c r="T8" s="23" t="s">
        <v>25</v>
      </c>
      <c r="U8" s="23" t="s">
        <v>90</v>
      </c>
      <c r="V8" s="69" t="s">
        <v>109</v>
      </c>
      <c r="W8" s="23" t="s">
        <v>4</v>
      </c>
      <c r="X8" s="38">
        <v>45565</v>
      </c>
    </row>
    <row r="9" spans="1:24" ht="21.95" customHeight="1" x14ac:dyDescent="0.2">
      <c r="A9" s="50" t="s">
        <v>97</v>
      </c>
      <c r="B9" s="51" t="s">
        <v>26</v>
      </c>
      <c r="C9" s="8">
        <f>'[1]R100.01'!$D$90</f>
        <v>10282130.9</v>
      </c>
      <c r="D9" s="8">
        <v>15527.96</v>
      </c>
      <c r="E9" s="9">
        <v>92.71</v>
      </c>
      <c r="F9" s="9">
        <v>129550.2</v>
      </c>
      <c r="G9" s="9">
        <v>1716.33</v>
      </c>
      <c r="H9" s="9">
        <f>SUM(C9:G9)</f>
        <v>10429018.100000001</v>
      </c>
      <c r="I9" s="9">
        <f>[2]Sheet1!$K$7</f>
        <v>16252.63</v>
      </c>
      <c r="J9" s="9">
        <f>[3]Sheet1!$I$14</f>
        <v>-70377.48</v>
      </c>
      <c r="K9" s="9"/>
      <c r="L9" s="9">
        <f>[2]Sheet1!$K$33</f>
        <v>18488.27</v>
      </c>
      <c r="M9" s="9">
        <f>[2]Sheet1!$K$24</f>
        <v>36270.19</v>
      </c>
      <c r="N9" s="9">
        <f>SUM(I9:M9)</f>
        <v>633.61000000000058</v>
      </c>
      <c r="O9" s="9"/>
      <c r="P9" s="9">
        <v>70.86</v>
      </c>
      <c r="Q9" s="8"/>
      <c r="R9" s="9">
        <f>SUM(N9:Q9)</f>
        <v>704.4700000000006</v>
      </c>
      <c r="S9" s="9">
        <v>15550.05</v>
      </c>
      <c r="T9" s="9">
        <v>6608.14</v>
      </c>
      <c r="U9" s="9"/>
      <c r="V9" s="9">
        <f>SUM(S9:U9)</f>
        <v>22158.19</v>
      </c>
      <c r="W9" s="9">
        <f>+R9+V9</f>
        <v>22862.66</v>
      </c>
      <c r="X9" s="9">
        <f>+W9+H9</f>
        <v>10451880.760000002</v>
      </c>
    </row>
    <row r="10" spans="1:24" ht="21.95" customHeight="1" x14ac:dyDescent="0.2">
      <c r="A10" s="50" t="s">
        <v>97</v>
      </c>
      <c r="B10" s="51" t="s">
        <v>27</v>
      </c>
      <c r="C10" s="8">
        <f>'[1]R100.01'!$E$90</f>
        <v>320716.74</v>
      </c>
      <c r="D10" s="8" t="s">
        <v>108</v>
      </c>
      <c r="E10" s="9"/>
      <c r="F10" s="9"/>
      <c r="G10" s="9"/>
      <c r="H10" s="9">
        <f>SUM(C10:G10)</f>
        <v>320716.74</v>
      </c>
      <c r="I10" s="9">
        <f>[2]Sheet1!$K$16</f>
        <v>98.89</v>
      </c>
      <c r="J10" s="52">
        <f>[3]Sheet1!$I$17</f>
        <v>5508.48</v>
      </c>
      <c r="K10" s="52"/>
      <c r="L10" s="52">
        <f>[2]Sheet1!$K$36</f>
        <v>824.45</v>
      </c>
      <c r="M10" s="52">
        <f>[2]Sheet1!$K$30</f>
        <v>9659.2199999999993</v>
      </c>
      <c r="N10" s="9">
        <f>SUM(I10:M10)</f>
        <v>16091.039999999999</v>
      </c>
      <c r="O10" s="8"/>
      <c r="P10" s="8">
        <v>6.95</v>
      </c>
      <c r="Q10" s="8"/>
      <c r="R10" s="9">
        <f>SUM(N10:Q10)</f>
        <v>16097.99</v>
      </c>
      <c r="S10" s="9"/>
      <c r="T10" s="9"/>
      <c r="U10" s="9"/>
      <c r="V10" s="9">
        <f>SUM(S10:U10)</f>
        <v>0</v>
      </c>
      <c r="W10" s="9">
        <f>+R10+V10</f>
        <v>16097.99</v>
      </c>
      <c r="X10" s="9">
        <f>+W10+H10</f>
        <v>336814.73</v>
      </c>
    </row>
    <row r="11" spans="1:24" ht="21.95" customHeight="1" x14ac:dyDescent="0.2">
      <c r="A11" s="50" t="s">
        <v>97</v>
      </c>
      <c r="B11" s="51" t="s">
        <v>28</v>
      </c>
      <c r="C11" s="8"/>
      <c r="D11" s="8"/>
      <c r="E11" s="9"/>
      <c r="F11" s="9"/>
      <c r="G11" s="9"/>
      <c r="H11" s="9">
        <f>SUM(C11:G11)</f>
        <v>0</v>
      </c>
      <c r="I11" s="9"/>
      <c r="J11" s="52"/>
      <c r="K11" s="52"/>
      <c r="L11" s="52"/>
      <c r="M11" s="52"/>
      <c r="N11" s="9">
        <f>SUM(I11:M11)</f>
        <v>0</v>
      </c>
      <c r="O11" s="8"/>
      <c r="P11" s="8"/>
      <c r="Q11" s="8"/>
      <c r="R11" s="9">
        <f>SUM(N11:Q11)</f>
        <v>0</v>
      </c>
      <c r="S11" s="9"/>
      <c r="T11" s="9"/>
      <c r="U11" s="9"/>
      <c r="V11" s="9">
        <f>SUM(S11:U11)</f>
        <v>0</v>
      </c>
      <c r="W11" s="9">
        <f>+R11+V11</f>
        <v>0</v>
      </c>
      <c r="X11" s="9">
        <f>+W11+H11</f>
        <v>0</v>
      </c>
    </row>
    <row r="12" spans="1:24" ht="21.95" customHeight="1" x14ac:dyDescent="0.2">
      <c r="A12" s="22">
        <v>1003</v>
      </c>
      <c r="B12" s="51" t="s">
        <v>29</v>
      </c>
      <c r="C12" s="25"/>
      <c r="D12" s="25"/>
      <c r="E12" s="10"/>
      <c r="F12" s="10"/>
      <c r="G12" s="10"/>
      <c r="H12" s="10">
        <f>SUM(C12:G12)</f>
        <v>0</v>
      </c>
      <c r="I12" s="10">
        <v>0</v>
      </c>
      <c r="J12" s="53">
        <f>[3]Sheet1!$I$3</f>
        <v>7.33</v>
      </c>
      <c r="K12" s="53"/>
      <c r="L12" s="53"/>
      <c r="M12" s="53"/>
      <c r="N12" s="9">
        <f>SUM(I12:M12)</f>
        <v>7.33</v>
      </c>
      <c r="O12" s="25"/>
      <c r="P12" s="25"/>
      <c r="Q12" s="25"/>
      <c r="R12" s="9">
        <f>SUM(N12:Q12)</f>
        <v>7.33</v>
      </c>
      <c r="S12" s="10"/>
      <c r="T12" s="10"/>
      <c r="U12" s="10"/>
      <c r="V12" s="9">
        <f>SUM(S12:U12)</f>
        <v>0</v>
      </c>
      <c r="W12" s="9">
        <f>+R12+V12</f>
        <v>7.33</v>
      </c>
      <c r="X12" s="9">
        <f>+W12+H12</f>
        <v>7.33</v>
      </c>
    </row>
    <row r="13" spans="1:24" ht="21.95" customHeight="1" x14ac:dyDescent="0.2">
      <c r="A13" s="48"/>
      <c r="B13" s="54" t="s">
        <v>30</v>
      </c>
      <c r="C13" s="26">
        <f t="shared" ref="C13:D13" si="0">SUM(C9:C12)</f>
        <v>10602847.640000001</v>
      </c>
      <c r="D13" s="26">
        <f t="shared" si="0"/>
        <v>15527.96</v>
      </c>
      <c r="E13" s="26">
        <f t="shared" ref="E13:V13" si="1">SUM(E9:E12)</f>
        <v>92.71</v>
      </c>
      <c r="F13" s="26">
        <f t="shared" si="1"/>
        <v>129550.2</v>
      </c>
      <c r="G13" s="55">
        <f t="shared" si="1"/>
        <v>1716.33</v>
      </c>
      <c r="H13" s="55">
        <f t="shared" si="1"/>
        <v>10749734.840000002</v>
      </c>
      <c r="I13" s="26">
        <f>SUM(I9:I12)</f>
        <v>16351.519999999999</v>
      </c>
      <c r="J13" s="26">
        <f>SUM(J9:J12)</f>
        <v>-64861.67</v>
      </c>
      <c r="K13" s="26">
        <f>SUM(K9:K12)</f>
        <v>0</v>
      </c>
      <c r="L13" s="26">
        <f t="shared" ref="L13:M13" si="2">SUM(L9:L12)</f>
        <v>19312.72</v>
      </c>
      <c r="M13" s="26">
        <f t="shared" si="2"/>
        <v>45929.41</v>
      </c>
      <c r="N13" s="26">
        <f t="shared" si="1"/>
        <v>16731.980000000003</v>
      </c>
      <c r="O13" s="26">
        <f t="shared" si="1"/>
        <v>0</v>
      </c>
      <c r="P13" s="26">
        <f t="shared" si="1"/>
        <v>77.81</v>
      </c>
      <c r="Q13" s="26">
        <f t="shared" si="1"/>
        <v>0</v>
      </c>
      <c r="R13" s="26">
        <f t="shared" si="1"/>
        <v>16809.79</v>
      </c>
      <c r="S13" s="26">
        <f t="shared" si="1"/>
        <v>15550.05</v>
      </c>
      <c r="T13" s="26">
        <f t="shared" si="1"/>
        <v>6608.14</v>
      </c>
      <c r="U13" s="29">
        <f t="shared" si="1"/>
        <v>0</v>
      </c>
      <c r="V13" s="55">
        <f t="shared" si="1"/>
        <v>22158.19</v>
      </c>
      <c r="W13" s="56">
        <f>SUM(W9:W12)</f>
        <v>38967.980000000003</v>
      </c>
      <c r="X13" s="26">
        <f>SUM(X9:X12)</f>
        <v>10788702.820000002</v>
      </c>
    </row>
    <row r="14" spans="1:24" ht="21.95" customHeight="1" x14ac:dyDescent="0.2">
      <c r="A14" s="48"/>
      <c r="B14" s="54"/>
      <c r="C14" s="26"/>
      <c r="D14" s="26"/>
      <c r="E14" s="27"/>
      <c r="F14" s="27"/>
      <c r="G14" s="27"/>
      <c r="H14" s="27"/>
      <c r="I14" s="27"/>
      <c r="J14" s="27"/>
      <c r="K14" s="27"/>
      <c r="L14" s="27"/>
      <c r="M14" s="27"/>
      <c r="N14" s="27"/>
      <c r="O14" s="27"/>
      <c r="P14" s="27"/>
      <c r="Q14" s="26"/>
      <c r="R14" s="27"/>
      <c r="S14" s="27"/>
      <c r="T14" s="27"/>
      <c r="U14" s="57"/>
      <c r="V14" s="27"/>
      <c r="W14" s="26"/>
      <c r="X14" s="27"/>
    </row>
    <row r="15" spans="1:24" ht="21.95" customHeight="1" x14ac:dyDescent="0.2">
      <c r="A15" s="41">
        <v>1002</v>
      </c>
      <c r="B15" s="58" t="s">
        <v>31</v>
      </c>
      <c r="C15" s="25">
        <f>'[1]R100.01'!$E$30</f>
        <v>49152.160000000003</v>
      </c>
      <c r="D15" s="25"/>
      <c r="E15" s="10"/>
      <c r="F15" s="10"/>
      <c r="G15" s="10"/>
      <c r="H15" s="10">
        <f>SUM(C15:G15)</f>
        <v>49152.160000000003</v>
      </c>
      <c r="I15" s="10">
        <f>[2]Sheet1!$K$8</f>
        <v>249.71</v>
      </c>
      <c r="J15" s="10">
        <f>[3]Sheet1!$I$15</f>
        <v>610.84</v>
      </c>
      <c r="K15" s="10"/>
      <c r="L15" s="10">
        <f>[2]Sheet1!$K$34</f>
        <v>285.72000000000003</v>
      </c>
      <c r="M15" s="10">
        <f>[2]Sheet1!$K$25</f>
        <v>563.73</v>
      </c>
      <c r="N15" s="10">
        <f>SUM(I15:M15)</f>
        <v>1710</v>
      </c>
      <c r="O15" s="10"/>
      <c r="P15" s="10">
        <v>1.05</v>
      </c>
      <c r="Q15" s="25"/>
      <c r="R15" s="10">
        <f>SUM(N15:Q15)</f>
        <v>1711.05</v>
      </c>
      <c r="S15" s="10"/>
      <c r="T15" s="10"/>
      <c r="U15" s="53"/>
      <c r="V15" s="10">
        <f>SUM(S15:U15)</f>
        <v>0</v>
      </c>
      <c r="W15" s="25">
        <f>+R15+V15</f>
        <v>1711.05</v>
      </c>
      <c r="X15" s="10">
        <f>+W15+H15</f>
        <v>50863.210000000006</v>
      </c>
    </row>
    <row r="16" spans="1:24" ht="21.95" customHeight="1" x14ac:dyDescent="0.2">
      <c r="B16" s="54"/>
      <c r="C16" s="26"/>
      <c r="D16" s="26"/>
      <c r="E16" s="27"/>
      <c r="F16" s="27"/>
      <c r="G16" s="27"/>
      <c r="H16" s="27"/>
      <c r="I16" s="27"/>
      <c r="J16" s="27"/>
      <c r="K16" s="27"/>
      <c r="L16" s="27"/>
      <c r="M16" s="27"/>
      <c r="N16" s="27"/>
      <c r="O16" s="27"/>
      <c r="P16" s="27"/>
      <c r="Q16" s="26"/>
      <c r="R16" s="27"/>
      <c r="S16" s="27"/>
      <c r="T16" s="27"/>
      <c r="U16" s="57"/>
      <c r="V16" s="27"/>
      <c r="W16" s="26"/>
      <c r="X16" s="27"/>
    </row>
    <row r="17" spans="1:24" ht="21.95" customHeight="1" x14ac:dyDescent="0.2">
      <c r="A17" s="41">
        <v>1006</v>
      </c>
      <c r="B17" s="58" t="s">
        <v>32</v>
      </c>
      <c r="C17" s="25">
        <f>'[1]R100.01'!$E$19</f>
        <v>553845.05000000005</v>
      </c>
      <c r="D17" s="25"/>
      <c r="E17" s="10"/>
      <c r="F17" s="10"/>
      <c r="G17" s="10"/>
      <c r="H17" s="10">
        <f>SUM(C17:G17)</f>
        <v>553845.05000000005</v>
      </c>
      <c r="I17" s="10">
        <f>[2]Sheet1!$K$5</f>
        <v>2960.18</v>
      </c>
      <c r="J17" s="10">
        <f>[3]Sheet1!$I$12</f>
        <v>-8146.92</v>
      </c>
      <c r="K17" s="10"/>
      <c r="L17" s="10"/>
      <c r="M17" s="10">
        <f>[2]Sheet1!$K$22</f>
        <v>6534.55</v>
      </c>
      <c r="N17" s="10">
        <f>SUM(I17:M17)</f>
        <v>1347.8100000000004</v>
      </c>
      <c r="O17" s="10"/>
      <c r="P17" s="10">
        <v>4.5</v>
      </c>
      <c r="Q17" s="25"/>
      <c r="R17" s="10">
        <f>SUM(N17:Q17)</f>
        <v>1352.3100000000004</v>
      </c>
      <c r="S17" s="10"/>
      <c r="T17" s="10"/>
      <c r="U17" s="53"/>
      <c r="V17" s="10">
        <f>+S17+T17+U17</f>
        <v>0</v>
      </c>
      <c r="W17" s="25">
        <f>+R17+V17</f>
        <v>1352.3100000000004</v>
      </c>
      <c r="X17" s="10">
        <f>+W17+H17</f>
        <v>555197.3600000001</v>
      </c>
    </row>
    <row r="18" spans="1:24" ht="21.95" customHeight="1" x14ac:dyDescent="0.2">
      <c r="A18" s="48"/>
      <c r="B18" s="54"/>
      <c r="C18" s="26"/>
      <c r="D18" s="26"/>
      <c r="E18" s="27"/>
      <c r="F18" s="27"/>
      <c r="G18" s="27"/>
      <c r="H18" s="27"/>
      <c r="I18" s="27"/>
      <c r="J18" s="27"/>
      <c r="K18" s="27"/>
      <c r="L18" s="27"/>
      <c r="M18" s="27"/>
      <c r="N18" s="27"/>
      <c r="O18" s="27"/>
      <c r="P18" s="27"/>
      <c r="Q18" s="26"/>
      <c r="R18" s="27"/>
      <c r="S18" s="27"/>
      <c r="T18" s="27"/>
      <c r="U18" s="57"/>
      <c r="V18" s="27"/>
      <c r="W18" s="26"/>
      <c r="X18" s="27"/>
    </row>
    <row r="19" spans="1:24" ht="21.95" customHeight="1" x14ac:dyDescent="0.2">
      <c r="A19" s="22">
        <v>101</v>
      </c>
      <c r="B19" s="58" t="s">
        <v>33</v>
      </c>
      <c r="C19" s="25">
        <f>'[1]R100.01'!$E$24</f>
        <v>1.6</v>
      </c>
      <c r="D19" s="25"/>
      <c r="E19" s="10"/>
      <c r="F19" s="10"/>
      <c r="G19" s="10"/>
      <c r="H19" s="10">
        <f>SUM(C19:G19)</f>
        <v>1.6</v>
      </c>
      <c r="I19" s="10"/>
      <c r="J19" s="10">
        <f>[3]Sheet1!$I$8</f>
        <v>7.65</v>
      </c>
      <c r="K19" s="10"/>
      <c r="L19" s="10"/>
      <c r="M19" s="10">
        <f>[2]Sheet1!$K$29</f>
        <v>17.27</v>
      </c>
      <c r="N19" s="10">
        <f>SUM(I19:M19)</f>
        <v>24.92</v>
      </c>
      <c r="O19" s="10"/>
      <c r="P19" s="10">
        <v>0.01</v>
      </c>
      <c r="Q19" s="25"/>
      <c r="R19" s="10">
        <f>SUM(N19:Q19)</f>
        <v>24.930000000000003</v>
      </c>
      <c r="S19" s="10"/>
      <c r="T19" s="10"/>
      <c r="U19" s="53"/>
      <c r="V19" s="10">
        <f>+S19+T19+U19</f>
        <v>0</v>
      </c>
      <c r="W19" s="25">
        <f>+R19+V19</f>
        <v>24.930000000000003</v>
      </c>
      <c r="X19" s="10">
        <f>+W19+H19</f>
        <v>26.530000000000005</v>
      </c>
    </row>
    <row r="20" spans="1:24" ht="21.95" customHeight="1" x14ac:dyDescent="0.2">
      <c r="A20" s="48"/>
      <c r="B20" s="54"/>
      <c r="C20" s="26"/>
      <c r="D20" s="26"/>
      <c r="E20" s="27"/>
      <c r="F20" s="27"/>
      <c r="G20" s="27"/>
      <c r="H20" s="27"/>
      <c r="I20" s="27"/>
      <c r="J20" s="27"/>
      <c r="K20" s="27"/>
      <c r="L20" s="27"/>
      <c r="M20" s="27"/>
      <c r="N20" s="27"/>
      <c r="O20" s="27"/>
      <c r="P20" s="27"/>
      <c r="Q20" s="26"/>
      <c r="R20" s="27"/>
      <c r="S20" s="27"/>
      <c r="T20" s="27"/>
      <c r="U20" s="57"/>
      <c r="V20" s="27"/>
      <c r="W20" s="26"/>
      <c r="X20" s="27"/>
    </row>
    <row r="21" spans="1:24" ht="21.95" customHeight="1" x14ac:dyDescent="0.2">
      <c r="A21" s="41">
        <v>1014</v>
      </c>
      <c r="B21" s="58" t="s">
        <v>34</v>
      </c>
      <c r="C21" s="25">
        <f>'[1]R100.01'!$E$20</f>
        <v>47504.28</v>
      </c>
      <c r="D21" s="25"/>
      <c r="E21" s="10"/>
      <c r="F21" s="10"/>
      <c r="G21" s="10"/>
      <c r="H21" s="10">
        <f>SUM(C21:G21)</f>
        <v>47504.28</v>
      </c>
      <c r="I21" s="10">
        <f>[2]Sheet1!$K$14</f>
        <v>84.43</v>
      </c>
      <c r="J21" s="10">
        <f>[3]Sheet1!$I$16</f>
        <v>1719.61</v>
      </c>
      <c r="K21" s="10"/>
      <c r="L21" s="10">
        <f>[2]Sheet1!$K$35</f>
        <v>154.61000000000001</v>
      </c>
      <c r="M21" s="10">
        <f>[2]Sheet1!$K$27</f>
        <v>216.13</v>
      </c>
      <c r="N21" s="10">
        <f>SUM(I21:M21)</f>
        <v>2174.7800000000002</v>
      </c>
      <c r="O21" s="10"/>
      <c r="P21" s="10">
        <v>0.76</v>
      </c>
      <c r="Q21" s="25"/>
      <c r="R21" s="10">
        <f>SUM(N21:Q21)</f>
        <v>2175.5400000000004</v>
      </c>
      <c r="S21" s="10"/>
      <c r="T21" s="10"/>
      <c r="U21" s="53"/>
      <c r="V21" s="10">
        <f>+S21+T21+U21</f>
        <v>0</v>
      </c>
      <c r="W21" s="25">
        <f>+R21+V21</f>
        <v>2175.5400000000004</v>
      </c>
      <c r="X21" s="10">
        <f>+W21+H21</f>
        <v>49679.82</v>
      </c>
    </row>
    <row r="22" spans="1:24" ht="21.95" customHeight="1" x14ac:dyDescent="0.2">
      <c r="B22" s="54"/>
      <c r="C22" s="26"/>
      <c r="D22" s="26"/>
      <c r="E22" s="27"/>
      <c r="F22" s="27"/>
      <c r="G22" s="27"/>
      <c r="H22" s="27"/>
      <c r="I22" s="27"/>
      <c r="J22" s="27"/>
      <c r="K22" s="27"/>
      <c r="L22" s="27"/>
      <c r="M22" s="27"/>
      <c r="N22" s="27"/>
      <c r="O22" s="27"/>
      <c r="P22" s="27"/>
      <c r="Q22" s="26"/>
      <c r="R22" s="27"/>
      <c r="S22" s="27"/>
      <c r="T22" s="27"/>
      <c r="U22" s="57"/>
      <c r="V22" s="27"/>
      <c r="W22" s="26"/>
      <c r="X22" s="27"/>
    </row>
    <row r="23" spans="1:24" ht="21.95" customHeight="1" x14ac:dyDescent="0.2">
      <c r="A23" s="41">
        <v>1040</v>
      </c>
      <c r="B23" s="58" t="s">
        <v>35</v>
      </c>
      <c r="C23" s="25"/>
      <c r="D23" s="25"/>
      <c r="E23" s="10"/>
      <c r="F23" s="10"/>
      <c r="G23" s="10"/>
      <c r="H23" s="10">
        <f>SUM(C23:G23)</f>
        <v>0</v>
      </c>
      <c r="I23" s="25"/>
      <c r="J23" s="25"/>
      <c r="K23" s="25"/>
      <c r="L23" s="25"/>
      <c r="M23" s="10"/>
      <c r="N23" s="10">
        <f>SUM(I23:M23)</f>
        <v>0</v>
      </c>
      <c r="O23" s="10"/>
      <c r="P23" s="10">
        <v>3076.32</v>
      </c>
      <c r="Q23" s="25"/>
      <c r="R23" s="10">
        <f>SUM(N23:Q23)</f>
        <v>3076.32</v>
      </c>
      <c r="S23" s="10"/>
      <c r="T23" s="10"/>
      <c r="U23" s="53"/>
      <c r="V23" s="10">
        <f>+S23+T23+U23</f>
        <v>0</v>
      </c>
      <c r="W23" s="25">
        <f>+R23+V23</f>
        <v>3076.32</v>
      </c>
      <c r="X23" s="10">
        <f>+W23+H23</f>
        <v>3076.32</v>
      </c>
    </row>
    <row r="24" spans="1:24" ht="21.95" customHeight="1" x14ac:dyDescent="0.2">
      <c r="A24" s="7"/>
      <c r="B24" s="60" t="s">
        <v>105</v>
      </c>
      <c r="C24" s="8"/>
      <c r="D24" s="8"/>
      <c r="E24" s="9"/>
      <c r="F24" s="9"/>
      <c r="G24" s="9"/>
      <c r="H24" s="9"/>
      <c r="I24" s="9"/>
      <c r="J24" s="9"/>
      <c r="K24" s="9"/>
      <c r="L24" s="9"/>
      <c r="M24" s="9"/>
      <c r="N24" s="9"/>
      <c r="O24" s="9"/>
      <c r="P24" s="9"/>
      <c r="Q24" s="8">
        <f>6070248.64</f>
        <v>6070248.6399999997</v>
      </c>
      <c r="R24" s="10">
        <f>SUM(N24:Q24)</f>
        <v>6070248.6399999997</v>
      </c>
      <c r="S24" s="9"/>
      <c r="T24" s="9"/>
      <c r="U24" s="52"/>
      <c r="V24" s="10">
        <f>+S24+T24+U24</f>
        <v>0</v>
      </c>
      <c r="W24" s="25">
        <f>+R24+V24</f>
        <v>6070248.6399999997</v>
      </c>
      <c r="X24" s="9">
        <f>+W24+H24</f>
        <v>6070248.6399999997</v>
      </c>
    </row>
    <row r="25" spans="1:24" ht="21.95" customHeight="1" x14ac:dyDescent="0.2">
      <c r="A25" s="7"/>
      <c r="B25" s="39" t="s">
        <v>104</v>
      </c>
      <c r="C25" s="8"/>
      <c r="D25" s="8"/>
      <c r="E25" s="9"/>
      <c r="F25" s="9"/>
      <c r="G25" s="9"/>
      <c r="H25" s="9"/>
      <c r="I25" s="9"/>
      <c r="J25" s="9"/>
      <c r="K25" s="9"/>
      <c r="L25" s="9"/>
      <c r="M25" s="9"/>
      <c r="N25" s="9"/>
      <c r="O25" s="9"/>
      <c r="P25" s="9"/>
      <c r="Q25" s="8">
        <v>0</v>
      </c>
      <c r="R25" s="10">
        <f>SUM(N25:Q25)</f>
        <v>0</v>
      </c>
      <c r="S25" s="9"/>
      <c r="T25" s="9"/>
      <c r="U25" s="53"/>
      <c r="V25" s="10">
        <f>+S25+T25+U25</f>
        <v>0</v>
      </c>
      <c r="W25" s="10">
        <f>+R25+V25</f>
        <v>0</v>
      </c>
      <c r="X25" s="9">
        <f>+W25+H25</f>
        <v>0</v>
      </c>
    </row>
    <row r="26" spans="1:24" ht="21.95" customHeight="1" x14ac:dyDescent="0.2">
      <c r="A26" s="7"/>
      <c r="B26" s="60" t="s">
        <v>36</v>
      </c>
      <c r="C26" s="8"/>
      <c r="D26" s="8"/>
      <c r="E26" s="9"/>
      <c r="F26" s="9"/>
      <c r="G26" s="9"/>
      <c r="H26" s="9"/>
      <c r="I26" s="9"/>
      <c r="J26" s="9"/>
      <c r="K26" s="9"/>
      <c r="L26" s="9"/>
      <c r="M26" s="9"/>
      <c r="N26" s="10">
        <f>SUM(I26:M26)</f>
        <v>0</v>
      </c>
      <c r="O26" s="9"/>
      <c r="P26" s="9"/>
      <c r="Q26" s="9">
        <f>SUM(Q23:Q25)</f>
        <v>6070248.6399999997</v>
      </c>
      <c r="R26" s="10">
        <f>SUM(N26:Q26)</f>
        <v>6070248.6399999997</v>
      </c>
      <c r="S26" s="9">
        <f>SUM(S23:S25)</f>
        <v>0</v>
      </c>
      <c r="T26" s="9">
        <f>SUM(T23:T25)</f>
        <v>0</v>
      </c>
      <c r="U26" s="9"/>
      <c r="V26" s="10">
        <f>+S26+T26+U26</f>
        <v>0</v>
      </c>
      <c r="W26" s="10">
        <f>+R26+V26</f>
        <v>6070248.6399999997</v>
      </c>
      <c r="X26" s="9">
        <f>+W26+H26</f>
        <v>6070248.6399999997</v>
      </c>
    </row>
    <row r="27" spans="1:24" ht="21.95" customHeight="1" x14ac:dyDescent="0.2">
      <c r="A27" s="48"/>
      <c r="B27" s="54"/>
      <c r="C27" s="26"/>
      <c r="D27" s="26"/>
      <c r="E27" s="27"/>
      <c r="F27" s="27"/>
      <c r="G27" s="27"/>
      <c r="H27" s="27"/>
      <c r="I27" s="27"/>
      <c r="J27" s="27"/>
      <c r="K27" s="27"/>
      <c r="L27" s="27"/>
      <c r="M27" s="27"/>
      <c r="N27" s="27"/>
      <c r="O27" s="27"/>
      <c r="P27" s="27"/>
      <c r="Q27" s="26"/>
      <c r="R27" s="27"/>
      <c r="S27" s="27"/>
      <c r="T27" s="27"/>
      <c r="U27" s="27"/>
      <c r="V27" s="27"/>
      <c r="W27" s="27"/>
      <c r="X27" s="27"/>
    </row>
    <row r="28" spans="1:24" ht="21.95" customHeight="1" x14ac:dyDescent="0.2">
      <c r="A28" s="41">
        <v>1050</v>
      </c>
      <c r="B28" s="58" t="s">
        <v>37</v>
      </c>
      <c r="C28" s="25">
        <f>+'Fire Districts'!D21</f>
        <v>128216.84999999999</v>
      </c>
      <c r="D28" s="25"/>
      <c r="E28" s="10"/>
      <c r="F28" s="10"/>
      <c r="G28" s="10"/>
      <c r="H28" s="10">
        <f>SUM(C28:F28)</f>
        <v>128216.84999999999</v>
      </c>
      <c r="I28" s="10">
        <f>'Fire Districts'!E21</f>
        <v>298.06</v>
      </c>
      <c r="J28" s="10">
        <f>'Fire Districts'!F21</f>
        <v>-38.910000000000082</v>
      </c>
      <c r="K28" s="10"/>
      <c r="L28" s="10"/>
      <c r="M28" s="10">
        <f>'Fire Districts'!$G$21</f>
        <v>715.06999999999994</v>
      </c>
      <c r="N28" s="10">
        <f>SUM(I28:M28)</f>
        <v>974.2199999999998</v>
      </c>
      <c r="O28" s="10">
        <f>+'Fire Districts'!I21</f>
        <v>0</v>
      </c>
      <c r="P28" s="10">
        <f>'Fire Districts'!$J$21</f>
        <v>0.54</v>
      </c>
      <c r="Q28" s="10">
        <f>+M82</f>
        <v>0</v>
      </c>
      <c r="R28" s="10">
        <f>SUM(N28:Q28)</f>
        <v>974.75999999999976</v>
      </c>
      <c r="S28" s="10"/>
      <c r="T28" s="10"/>
      <c r="U28" s="10"/>
      <c r="V28" s="10">
        <f>+S28+T28+U28</f>
        <v>0</v>
      </c>
      <c r="W28" s="10">
        <f>+R28+V28</f>
        <v>974.75999999999976</v>
      </c>
      <c r="X28" s="10">
        <f>+W28+H28</f>
        <v>129191.60999999999</v>
      </c>
    </row>
    <row r="29" spans="1:24" ht="21.95" customHeight="1" x14ac:dyDescent="0.2">
      <c r="B29" s="54"/>
      <c r="C29" s="26"/>
      <c r="D29" s="26"/>
      <c r="E29" s="27"/>
      <c r="F29" s="27"/>
      <c r="G29" s="27"/>
      <c r="H29" s="27"/>
      <c r="I29" s="27"/>
      <c r="J29" s="27"/>
      <c r="K29" s="27"/>
      <c r="L29" s="27"/>
      <c r="M29" s="27"/>
      <c r="N29" s="27"/>
      <c r="O29" s="27"/>
      <c r="P29" s="27"/>
      <c r="Q29" s="26"/>
      <c r="R29" s="27"/>
      <c r="S29" s="27"/>
      <c r="T29" s="27"/>
      <c r="U29" s="27"/>
      <c r="V29" s="27"/>
      <c r="W29" s="27"/>
      <c r="X29" s="27"/>
    </row>
    <row r="30" spans="1:24" ht="21.95" customHeight="1" x14ac:dyDescent="0.2">
      <c r="A30" s="41">
        <v>1081</v>
      </c>
      <c r="B30" s="58" t="s">
        <v>38</v>
      </c>
      <c r="C30" s="25">
        <f>'[1]R100.01'!$E$21</f>
        <v>18275.87</v>
      </c>
      <c r="D30" s="25"/>
      <c r="E30" s="10"/>
      <c r="F30" s="10"/>
      <c r="G30" s="10"/>
      <c r="H30" s="10">
        <f>SUM(C30:F30)</f>
        <v>18275.87</v>
      </c>
      <c r="I30" s="10">
        <f>[2]Sheet1!$K$17</f>
        <v>-50.89</v>
      </c>
      <c r="J30" s="10">
        <f>[3]Sheet1!$I$20</f>
        <v>-131.03</v>
      </c>
      <c r="K30" s="10"/>
      <c r="L30" s="10">
        <f>[2]Sheet1!$K$37</f>
        <v>43.04</v>
      </c>
      <c r="M30" s="10"/>
      <c r="N30" s="10">
        <f>SUM(I30:M30)</f>
        <v>-138.88000000000002</v>
      </c>
      <c r="O30" s="10"/>
      <c r="P30" s="10">
        <v>0.26</v>
      </c>
      <c r="Q30" s="25"/>
      <c r="R30" s="10">
        <f>SUM(N30:Q30)</f>
        <v>-138.62000000000003</v>
      </c>
      <c r="S30" s="10"/>
      <c r="T30" s="10"/>
      <c r="U30" s="10"/>
      <c r="V30" s="10">
        <f>+S30+T30+U30</f>
        <v>0</v>
      </c>
      <c r="W30" s="10">
        <f>+R30+V30</f>
        <v>-138.62000000000003</v>
      </c>
      <c r="X30" s="10">
        <f>+W30+H30</f>
        <v>18137.25</v>
      </c>
    </row>
    <row r="31" spans="1:24" ht="21.95" customHeight="1" x14ac:dyDescent="0.2">
      <c r="B31" s="54"/>
      <c r="C31" s="26"/>
      <c r="D31" s="26"/>
      <c r="E31" s="27"/>
      <c r="F31" s="27"/>
      <c r="G31" s="27"/>
      <c r="H31" s="27"/>
      <c r="I31" s="27"/>
      <c r="J31" s="27"/>
      <c r="K31" s="27"/>
      <c r="L31" s="27"/>
      <c r="M31" s="27"/>
      <c r="N31" s="27"/>
      <c r="O31" s="27"/>
      <c r="P31" s="27"/>
      <c r="Q31" s="26"/>
      <c r="R31" s="27"/>
      <c r="S31" s="27"/>
      <c r="T31" s="27"/>
      <c r="U31" s="27"/>
      <c r="V31" s="27"/>
      <c r="W31" s="27"/>
      <c r="X31" s="27"/>
    </row>
    <row r="32" spans="1:24" x14ac:dyDescent="0.2">
      <c r="A32" s="41">
        <v>1082</v>
      </c>
      <c r="B32" s="58" t="s">
        <v>39</v>
      </c>
      <c r="C32" s="25">
        <f>'[1]R100.01'!$E$22</f>
        <v>1832.62</v>
      </c>
      <c r="D32" s="25"/>
      <c r="E32" s="10"/>
      <c r="F32" s="10"/>
      <c r="G32" s="10"/>
      <c r="H32" s="10">
        <f>SUM(C32:F32)</f>
        <v>1832.62</v>
      </c>
      <c r="I32" s="10"/>
      <c r="J32" s="10"/>
      <c r="K32" s="10"/>
      <c r="L32" s="10"/>
      <c r="M32" s="10"/>
      <c r="N32" s="10">
        <f>SUM(I32:M32)</f>
        <v>0</v>
      </c>
      <c r="O32" s="10"/>
      <c r="P32" s="10">
        <v>0</v>
      </c>
      <c r="Q32" s="25"/>
      <c r="R32" s="10">
        <f>SUM(N32:Q32)</f>
        <v>0</v>
      </c>
      <c r="S32" s="10"/>
      <c r="T32" s="10"/>
      <c r="U32" s="10"/>
      <c r="V32" s="10">
        <f>+S32+T32+U32</f>
        <v>0</v>
      </c>
      <c r="W32" s="10">
        <f>+R32+V32</f>
        <v>0</v>
      </c>
      <c r="X32" s="10">
        <f>+W32+H32</f>
        <v>1832.62</v>
      </c>
    </row>
    <row r="33" spans="1:24" ht="21.95" customHeight="1" x14ac:dyDescent="0.2">
      <c r="B33" s="54"/>
      <c r="C33" s="26"/>
      <c r="D33" s="26"/>
      <c r="E33" s="27"/>
      <c r="F33" s="27"/>
      <c r="G33" s="27"/>
      <c r="H33" s="27"/>
      <c r="I33" s="27"/>
      <c r="J33" s="27"/>
      <c r="K33" s="27"/>
      <c r="L33" s="27"/>
      <c r="M33" s="27"/>
      <c r="N33" s="27"/>
      <c r="O33" s="27"/>
      <c r="P33" s="27"/>
      <c r="Q33" s="26"/>
      <c r="R33" s="27"/>
      <c r="S33" s="27"/>
      <c r="T33" s="27"/>
      <c r="U33" s="27"/>
      <c r="V33" s="27"/>
      <c r="W33" s="27"/>
      <c r="X33" s="27"/>
    </row>
    <row r="34" spans="1:24" ht="21.95" customHeight="1" x14ac:dyDescent="0.2">
      <c r="A34" s="41">
        <v>1090</v>
      </c>
      <c r="B34" s="58" t="s">
        <v>40</v>
      </c>
      <c r="C34" s="10">
        <f>'[1]R100.01'!$E$26</f>
        <v>9514.74</v>
      </c>
      <c r="D34" s="10"/>
      <c r="E34" s="10"/>
      <c r="F34" s="10"/>
      <c r="G34" s="10"/>
      <c r="H34" s="10">
        <f>SUM(C34:F34)</f>
        <v>9514.74</v>
      </c>
      <c r="I34" s="10">
        <f>[2]Sheet1!$K$9+[2]Sheet1!$K$10+[2]Sheet1!$K$11+[2]Sheet1!$K$12</f>
        <v>206.82</v>
      </c>
      <c r="J34" s="10">
        <f>[3]Sheet1!$N$6</f>
        <v>-41.62</v>
      </c>
      <c r="K34" s="10">
        <v>-1249.6099999999999</v>
      </c>
      <c r="L34" s="10"/>
      <c r="M34" s="10"/>
      <c r="N34" s="10">
        <f>SUM(I34:M34)</f>
        <v>-1084.4099999999999</v>
      </c>
      <c r="O34" s="10"/>
      <c r="P34" s="10">
        <v>0.45</v>
      </c>
      <c r="Q34" s="25"/>
      <c r="R34" s="10">
        <f>SUM(N34:Q34)</f>
        <v>-1083.9599999999998</v>
      </c>
      <c r="S34" s="10"/>
      <c r="T34" s="10"/>
      <c r="U34" s="10"/>
      <c r="V34" s="10">
        <f>+S34+T34+U34</f>
        <v>0</v>
      </c>
      <c r="W34" s="10">
        <f>+R34+V34</f>
        <v>-1083.9599999999998</v>
      </c>
      <c r="X34" s="10">
        <f>+W34+H34</f>
        <v>8430.7800000000007</v>
      </c>
    </row>
    <row r="35" spans="1:24" ht="21.95" customHeight="1" x14ac:dyDescent="0.2">
      <c r="B35" s="54"/>
      <c r="C35" s="26"/>
      <c r="D35" s="26"/>
      <c r="E35" s="27"/>
      <c r="F35" s="27"/>
      <c r="G35" s="27"/>
      <c r="H35" s="27"/>
      <c r="I35" s="27"/>
      <c r="J35" s="27"/>
      <c r="K35" s="27"/>
      <c r="L35" s="27"/>
      <c r="M35" s="27"/>
      <c r="N35" s="27"/>
      <c r="O35" s="27"/>
      <c r="P35" s="27"/>
      <c r="Q35" s="26"/>
      <c r="R35" s="27"/>
      <c r="S35" s="27"/>
      <c r="T35" s="27"/>
      <c r="U35" s="27"/>
      <c r="V35" s="27"/>
      <c r="W35" s="27"/>
      <c r="X35" s="27"/>
    </row>
    <row r="36" spans="1:24" ht="21.95" customHeight="1" x14ac:dyDescent="0.2">
      <c r="A36" s="41">
        <v>1093</v>
      </c>
      <c r="B36" s="58" t="s">
        <v>41</v>
      </c>
      <c r="C36" s="25">
        <f>'[1]R100.01'!$E$25</f>
        <v>9478.5</v>
      </c>
      <c r="D36" s="25"/>
      <c r="E36" s="10"/>
      <c r="F36" s="10"/>
      <c r="G36" s="10"/>
      <c r="H36" s="10">
        <f>SUM(C36:F36)</f>
        <v>9478.5</v>
      </c>
      <c r="I36" s="10"/>
      <c r="J36" s="10"/>
      <c r="K36" s="10"/>
      <c r="L36" s="10"/>
      <c r="M36" s="10"/>
      <c r="N36" s="10">
        <f>SUM(I36:M36)</f>
        <v>0</v>
      </c>
      <c r="O36" s="10"/>
      <c r="P36" s="10">
        <v>0.03</v>
      </c>
      <c r="Q36" s="25"/>
      <c r="R36" s="10">
        <f>SUM(N36:Q36)</f>
        <v>0.03</v>
      </c>
      <c r="S36" s="10"/>
      <c r="T36" s="10"/>
      <c r="U36" s="10"/>
      <c r="V36" s="10">
        <f>+S36+T36+U36</f>
        <v>0</v>
      </c>
      <c r="W36" s="10">
        <f>+R36+V36</f>
        <v>0.03</v>
      </c>
      <c r="X36" s="10">
        <f>+W36+H36</f>
        <v>9478.5300000000007</v>
      </c>
    </row>
    <row r="37" spans="1:24" ht="21.95" customHeight="1" x14ac:dyDescent="0.2">
      <c r="A37" s="20"/>
      <c r="B37" s="54"/>
      <c r="C37" s="26"/>
      <c r="D37" s="26"/>
      <c r="E37" s="27"/>
      <c r="F37" s="27"/>
      <c r="G37" s="27"/>
      <c r="H37" s="27"/>
      <c r="I37" s="27"/>
      <c r="J37" s="27"/>
      <c r="K37" s="27"/>
      <c r="L37" s="27"/>
      <c r="M37" s="27"/>
      <c r="N37" s="27"/>
      <c r="O37" s="27"/>
      <c r="P37" s="27"/>
      <c r="Q37" s="26"/>
      <c r="R37" s="27"/>
      <c r="S37" s="27"/>
      <c r="T37" s="27"/>
      <c r="U37" s="27"/>
      <c r="V37" s="27"/>
      <c r="W37" s="27"/>
      <c r="X37" s="27"/>
    </row>
    <row r="38" spans="1:24" ht="21.95" customHeight="1" x14ac:dyDescent="0.2">
      <c r="A38" s="41">
        <v>1083</v>
      </c>
      <c r="B38" s="58" t="s">
        <v>81</v>
      </c>
      <c r="C38" s="25">
        <f>'[1]R100.01'!$E$27</f>
        <v>5535.76</v>
      </c>
      <c r="D38" s="25"/>
      <c r="E38" s="10"/>
      <c r="F38" s="10"/>
      <c r="G38" s="10"/>
      <c r="H38" s="10">
        <f>SUM(C38:F38)</f>
        <v>5535.76</v>
      </c>
      <c r="I38" s="10">
        <f>[2]Sheet1!$K$13</f>
        <v>-2.93</v>
      </c>
      <c r="J38" s="10">
        <f>[3]Sheet1!$I$19</f>
        <v>-134.01</v>
      </c>
      <c r="K38" s="10"/>
      <c r="L38" s="10"/>
      <c r="M38" s="10">
        <f>[2]Sheet1!$K$26</f>
        <v>1042.5999999999999</v>
      </c>
      <c r="N38" s="10">
        <f>SUM(I38:M38)</f>
        <v>905.65999999999985</v>
      </c>
      <c r="O38" s="10"/>
      <c r="P38" s="10">
        <v>0.3</v>
      </c>
      <c r="Q38" s="25"/>
      <c r="R38" s="10">
        <f>SUM(N38:Q38)</f>
        <v>905.95999999999981</v>
      </c>
      <c r="S38" s="10"/>
      <c r="T38" s="10"/>
      <c r="U38" s="10"/>
      <c r="V38" s="10">
        <f>+S38+T38+U38</f>
        <v>0</v>
      </c>
      <c r="W38" s="10">
        <f>+R38+V38</f>
        <v>905.95999999999981</v>
      </c>
      <c r="X38" s="10">
        <f>+W38+H38</f>
        <v>6441.72</v>
      </c>
    </row>
    <row r="39" spans="1:24" ht="21.95" customHeight="1" x14ac:dyDescent="0.2">
      <c r="B39" s="54"/>
      <c r="C39" s="26"/>
      <c r="D39" s="26"/>
      <c r="E39" s="27"/>
      <c r="F39" s="27"/>
      <c r="G39" s="27"/>
      <c r="H39" s="27"/>
      <c r="I39" s="27"/>
      <c r="J39" s="27"/>
      <c r="K39" s="27"/>
      <c r="L39" s="27"/>
      <c r="M39" s="27"/>
      <c r="N39" s="27"/>
      <c r="O39" s="27"/>
      <c r="P39" s="27"/>
      <c r="Q39" s="26"/>
      <c r="R39" s="27"/>
      <c r="S39" s="27"/>
      <c r="T39" s="27"/>
      <c r="U39" s="27"/>
      <c r="V39" s="27"/>
      <c r="W39" s="27"/>
      <c r="X39" s="27"/>
    </row>
    <row r="40" spans="1:24" ht="21.95" customHeight="1" x14ac:dyDescent="0.2">
      <c r="A40" s="41">
        <v>1084</v>
      </c>
      <c r="B40" s="58" t="s">
        <v>82</v>
      </c>
      <c r="C40" s="25">
        <f>'[1]R100.01'!$E$28</f>
        <v>5535.76</v>
      </c>
      <c r="D40" s="25"/>
      <c r="E40" s="10"/>
      <c r="F40" s="10"/>
      <c r="G40" s="10"/>
      <c r="H40" s="10">
        <f>SUM(C40:F40)</f>
        <v>5535.76</v>
      </c>
      <c r="I40" s="10">
        <f>[2]Sheet1!$K$6</f>
        <v>-2.93</v>
      </c>
      <c r="J40" s="10">
        <f>[3]Sheet1!$I$18</f>
        <v>-134.01</v>
      </c>
      <c r="K40" s="10"/>
      <c r="L40" s="10"/>
      <c r="M40" s="10">
        <f>[2]Sheet1!$K$23</f>
        <v>1042.5999999999999</v>
      </c>
      <c r="N40" s="10">
        <f>SUM(I40:M40)</f>
        <v>905.65999999999985</v>
      </c>
      <c r="O40" s="10"/>
      <c r="P40" s="10">
        <v>0.3</v>
      </c>
      <c r="Q40" s="25"/>
      <c r="R40" s="10">
        <f>SUM(N40:Q40)</f>
        <v>905.95999999999981</v>
      </c>
      <c r="S40" s="10"/>
      <c r="T40" s="10"/>
      <c r="U40" s="10"/>
      <c r="V40" s="10">
        <f>+S40+T40+U40</f>
        <v>0</v>
      </c>
      <c r="W40" s="10">
        <f>+R40+V40</f>
        <v>905.95999999999981</v>
      </c>
      <c r="X40" s="10">
        <f>+W40+H40</f>
        <v>6441.72</v>
      </c>
    </row>
    <row r="41" spans="1:24" ht="21.95" customHeight="1" x14ac:dyDescent="0.2">
      <c r="A41" s="66"/>
      <c r="B41" s="54"/>
      <c r="C41" s="26"/>
      <c r="D41" s="26"/>
      <c r="E41" s="27"/>
      <c r="F41" s="27"/>
      <c r="G41" s="27"/>
      <c r="H41" s="27"/>
      <c r="I41" s="27"/>
      <c r="J41" s="27"/>
      <c r="K41" s="27"/>
      <c r="L41" s="27"/>
      <c r="M41" s="27"/>
      <c r="N41" s="27"/>
      <c r="O41" s="27"/>
      <c r="P41" s="27"/>
      <c r="Q41" s="26"/>
      <c r="R41" s="27"/>
      <c r="S41" s="27"/>
      <c r="T41" s="27"/>
      <c r="U41" s="27"/>
      <c r="V41" s="27"/>
      <c r="W41" s="27"/>
      <c r="X41" s="27"/>
    </row>
    <row r="42" spans="1:24" ht="21.95" customHeight="1" x14ac:dyDescent="0.2">
      <c r="A42" s="65">
        <v>1094</v>
      </c>
      <c r="B42" s="54" t="s">
        <v>83</v>
      </c>
      <c r="C42" s="26">
        <f>'[1]R100.01'!$E$29</f>
        <v>85937.05</v>
      </c>
      <c r="D42" s="26"/>
      <c r="E42" s="27"/>
      <c r="F42" s="27"/>
      <c r="G42" s="27"/>
      <c r="H42" s="10">
        <f>SUM(C42:F42)</f>
        <v>85937.05</v>
      </c>
      <c r="I42" s="27">
        <f>[2]Sheet1!$K$2</f>
        <v>1357.31</v>
      </c>
      <c r="J42" s="27">
        <f>[3]Sheet1!$I$10</f>
        <v>246.59</v>
      </c>
      <c r="K42" s="27"/>
      <c r="L42" s="27"/>
      <c r="M42" s="27"/>
      <c r="N42" s="10">
        <f>SUM(I42:M42)</f>
        <v>1603.8999999999999</v>
      </c>
      <c r="O42" s="27"/>
      <c r="P42" s="27">
        <v>1.06</v>
      </c>
      <c r="Q42" s="26"/>
      <c r="R42" s="10">
        <f>SUM(N42:Q42)</f>
        <v>1604.9599999999998</v>
      </c>
      <c r="S42" s="27"/>
      <c r="T42" s="27"/>
      <c r="U42" s="27"/>
      <c r="V42" s="10">
        <f>+S42+T42+U42</f>
        <v>0</v>
      </c>
      <c r="W42" s="10">
        <f>+R42+V42</f>
        <v>1604.9599999999998</v>
      </c>
      <c r="X42" s="10">
        <f>+W42+H42</f>
        <v>87542.010000000009</v>
      </c>
    </row>
    <row r="43" spans="1:24" ht="21.95" customHeight="1" x14ac:dyDescent="0.2">
      <c r="B43" s="54"/>
      <c r="C43" s="26"/>
      <c r="D43" s="26"/>
      <c r="E43" s="27"/>
      <c r="F43" s="27"/>
      <c r="G43" s="27"/>
      <c r="H43" s="27"/>
      <c r="I43" s="27"/>
      <c r="J43" s="27"/>
      <c r="K43" s="27"/>
      <c r="L43" s="27"/>
      <c r="M43" s="27"/>
      <c r="N43" s="27"/>
      <c r="O43" s="27"/>
      <c r="P43" s="27"/>
      <c r="Q43" s="26"/>
      <c r="R43" s="27"/>
      <c r="S43" s="27"/>
      <c r="T43" s="27"/>
      <c r="U43" s="27"/>
      <c r="V43" s="27"/>
      <c r="W43" s="27"/>
      <c r="X43" s="27"/>
    </row>
    <row r="44" spans="1:24" ht="21.95" customHeight="1" x14ac:dyDescent="0.2">
      <c r="A44" s="41">
        <v>1094</v>
      </c>
      <c r="B44" s="54" t="s">
        <v>107</v>
      </c>
      <c r="C44" s="26">
        <f>'[1]R100.01'!$E$31</f>
        <v>16.420000000000002</v>
      </c>
      <c r="D44" s="26"/>
      <c r="E44" s="27"/>
      <c r="F44" s="27"/>
      <c r="G44" s="27"/>
      <c r="H44" s="10">
        <f>SUM(C44:F44)</f>
        <v>16.420000000000002</v>
      </c>
      <c r="I44" s="27"/>
      <c r="J44" s="27"/>
      <c r="K44" s="27"/>
      <c r="L44" s="27"/>
      <c r="M44" s="27"/>
      <c r="N44" s="10">
        <f>SUM(I44:M44)</f>
        <v>0</v>
      </c>
      <c r="O44" s="27"/>
      <c r="P44" s="27"/>
      <c r="Q44" s="26"/>
      <c r="R44" s="10">
        <f>SUM(N44:Q44)</f>
        <v>0</v>
      </c>
      <c r="S44" s="27"/>
      <c r="T44" s="27"/>
      <c r="U44" s="27"/>
      <c r="V44" s="10">
        <f>+S44+T44+U44</f>
        <v>0</v>
      </c>
      <c r="W44" s="10">
        <f>+R44+V44</f>
        <v>0</v>
      </c>
      <c r="X44" s="10">
        <f>+W44+H44</f>
        <v>16.420000000000002</v>
      </c>
    </row>
    <row r="45" spans="1:24" ht="21.95" customHeight="1" x14ac:dyDescent="0.2">
      <c r="A45" s="7"/>
      <c r="B45" s="51" t="s">
        <v>42</v>
      </c>
      <c r="C45" s="9">
        <f t="shared" ref="C45" si="3">SUM(C15:C44)</f>
        <v>914846.66000000015</v>
      </c>
      <c r="D45" s="9"/>
      <c r="E45" s="9">
        <f t="shared" ref="E45:G45" si="4">SUM(E15:E44)</f>
        <v>0</v>
      </c>
      <c r="F45" s="9">
        <f t="shared" si="4"/>
        <v>0</v>
      </c>
      <c r="G45" s="9">
        <f t="shared" si="4"/>
        <v>0</v>
      </c>
      <c r="H45" s="9">
        <f t="shared" ref="H45:O45" si="5">SUM(H15:H44)</f>
        <v>914846.66000000015</v>
      </c>
      <c r="I45" s="9">
        <f t="shared" si="5"/>
        <v>5099.76</v>
      </c>
      <c r="J45" s="9">
        <f t="shared" si="5"/>
        <v>-6041.81</v>
      </c>
      <c r="K45" s="9">
        <f t="shared" si="5"/>
        <v>-1249.6099999999999</v>
      </c>
      <c r="L45" s="9">
        <f t="shared" si="5"/>
        <v>483.37000000000006</v>
      </c>
      <c r="M45" s="9">
        <f t="shared" si="5"/>
        <v>10131.950000000001</v>
      </c>
      <c r="N45" s="9">
        <f t="shared" si="5"/>
        <v>8423.66</v>
      </c>
      <c r="O45" s="9">
        <f t="shared" si="5"/>
        <v>0</v>
      </c>
      <c r="P45" s="9">
        <f t="shared" ref="P45:T45" si="6">SUM(P15:P44)-P26</f>
        <v>3085.5800000000008</v>
      </c>
      <c r="Q45" s="9">
        <f t="shared" si="6"/>
        <v>6070248.6399999997</v>
      </c>
      <c r="R45" s="9">
        <f>SUM(R15:R44)-R26</f>
        <v>6081757.8800000018</v>
      </c>
      <c r="S45" s="9">
        <f t="shared" si="6"/>
        <v>0</v>
      </c>
      <c r="T45" s="9">
        <f t="shared" si="6"/>
        <v>0</v>
      </c>
      <c r="U45" s="9"/>
      <c r="V45" s="10">
        <f>+S45+T45+U45</f>
        <v>0</v>
      </c>
      <c r="W45" s="9">
        <f>SUM(W15:W44)-W26</f>
        <v>6081757.8800000018</v>
      </c>
      <c r="X45" s="9">
        <f>SUM(X15:X44)-X26</f>
        <v>6996604.5399999982</v>
      </c>
    </row>
    <row r="46" spans="1:24" ht="21.95" customHeight="1" x14ac:dyDescent="0.2">
      <c r="A46" s="7"/>
      <c r="B46" s="54" t="s">
        <v>94</v>
      </c>
      <c r="C46" s="26"/>
      <c r="D46" s="26"/>
      <c r="E46" s="27"/>
      <c r="F46" s="27"/>
      <c r="G46" s="27"/>
      <c r="H46" s="27"/>
      <c r="I46" s="27"/>
      <c r="J46" s="27"/>
      <c r="K46" s="27"/>
      <c r="L46" s="27"/>
      <c r="M46" s="27"/>
      <c r="N46" s="9"/>
      <c r="O46" s="27"/>
      <c r="P46" s="27">
        <v>0</v>
      </c>
      <c r="Q46" s="26"/>
      <c r="R46" s="27">
        <f>SUM(N46:Q46)</f>
        <v>0</v>
      </c>
      <c r="S46" s="27"/>
      <c r="T46" s="27"/>
      <c r="U46" s="27"/>
      <c r="V46" s="27"/>
      <c r="W46" s="10">
        <f>R46</f>
        <v>0</v>
      </c>
      <c r="X46" s="27">
        <f>W46</f>
        <v>0</v>
      </c>
    </row>
    <row r="47" spans="1:24" ht="21.95" customHeight="1" thickBot="1" x14ac:dyDescent="0.25">
      <c r="A47" s="23"/>
      <c r="B47" s="61" t="s">
        <v>43</v>
      </c>
      <c r="C47" s="19">
        <f t="shared" ref="C47:D47" si="7">+C13+C45</f>
        <v>11517694.300000001</v>
      </c>
      <c r="D47" s="19">
        <f t="shared" si="7"/>
        <v>15527.96</v>
      </c>
      <c r="E47" s="19">
        <f t="shared" ref="E47:V47" si="8">+E13+E45</f>
        <v>92.71</v>
      </c>
      <c r="F47" s="19">
        <f t="shared" si="8"/>
        <v>129550.2</v>
      </c>
      <c r="G47" s="19">
        <f t="shared" si="8"/>
        <v>1716.33</v>
      </c>
      <c r="H47" s="19">
        <f t="shared" si="8"/>
        <v>11664581.500000002</v>
      </c>
      <c r="I47" s="19">
        <f>+I13+I45+I46</f>
        <v>21451.279999999999</v>
      </c>
      <c r="J47" s="19">
        <f>+J13+J45+J46</f>
        <v>-70903.48</v>
      </c>
      <c r="K47" s="19">
        <f>+K13+K45+K46</f>
        <v>-1249.6099999999999</v>
      </c>
      <c r="L47" s="19">
        <f t="shared" si="8"/>
        <v>19796.09</v>
      </c>
      <c r="M47" s="19">
        <f t="shared" si="8"/>
        <v>56061.36</v>
      </c>
      <c r="N47" s="19">
        <f>+N13+N45+N46</f>
        <v>25155.640000000003</v>
      </c>
      <c r="O47" s="19">
        <f t="shared" si="8"/>
        <v>0</v>
      </c>
      <c r="P47" s="19">
        <f>+P13+P45+P46</f>
        <v>3163.3900000000008</v>
      </c>
      <c r="Q47" s="19">
        <f>+Q13+Q45+Q46</f>
        <v>6070248.6399999997</v>
      </c>
      <c r="R47" s="19">
        <f>+R13+R45+R46</f>
        <v>6098567.6700000018</v>
      </c>
      <c r="S47" s="19">
        <f t="shared" si="8"/>
        <v>15550.05</v>
      </c>
      <c r="T47" s="19">
        <f t="shared" si="8"/>
        <v>6608.14</v>
      </c>
      <c r="U47" s="19">
        <f t="shared" si="8"/>
        <v>0</v>
      </c>
      <c r="V47" s="19">
        <f t="shared" si="8"/>
        <v>22158.19</v>
      </c>
      <c r="W47" s="19">
        <f>+W13+W45+W46</f>
        <v>6120725.8600000022</v>
      </c>
      <c r="X47" s="19">
        <f>+X13+X45+X46</f>
        <v>17785307.359999999</v>
      </c>
    </row>
    <row r="48" spans="1:24" ht="21.95" customHeight="1" thickTop="1" x14ac:dyDescent="0.2">
      <c r="C48" s="28"/>
      <c r="D48" s="28"/>
      <c r="E48" s="28"/>
      <c r="F48" s="28"/>
      <c r="G48" s="28"/>
      <c r="H48" s="28"/>
      <c r="I48" s="28"/>
      <c r="J48" s="28"/>
      <c r="K48" s="28"/>
      <c r="L48" s="28"/>
      <c r="M48" s="28"/>
      <c r="N48" s="28"/>
      <c r="O48" s="28"/>
      <c r="P48" s="28"/>
      <c r="Q48" s="28"/>
      <c r="R48" s="28"/>
      <c r="S48" s="28"/>
      <c r="T48" s="28"/>
      <c r="U48" s="28"/>
      <c r="V48" s="28"/>
      <c r="W48" s="28"/>
      <c r="X48" s="28"/>
    </row>
    <row r="49" spans="1:34" ht="21.95" customHeight="1" x14ac:dyDescent="0.2">
      <c r="A49" s="59" t="s">
        <v>44</v>
      </c>
      <c r="B49" s="62" t="s">
        <v>45</v>
      </c>
      <c r="C49" s="28"/>
      <c r="D49" s="28"/>
      <c r="E49" s="28"/>
      <c r="F49" s="28"/>
      <c r="G49" s="28"/>
      <c r="H49" s="28"/>
      <c r="I49" s="28"/>
      <c r="J49" s="28"/>
      <c r="K49" s="28"/>
      <c r="L49" s="28"/>
      <c r="M49" s="28"/>
      <c r="N49" s="28"/>
      <c r="O49" s="29"/>
      <c r="P49" s="29"/>
      <c r="Q49" s="28"/>
      <c r="R49" s="28"/>
      <c r="S49" s="28"/>
      <c r="T49" s="28"/>
      <c r="U49" s="28"/>
      <c r="V49" s="28"/>
      <c r="W49" s="28"/>
      <c r="X49" s="28"/>
    </row>
    <row r="50" spans="1:34" ht="21.95" customHeight="1" x14ac:dyDescent="0.2">
      <c r="B50" s="11" t="s">
        <v>46</v>
      </c>
      <c r="C50" s="28"/>
      <c r="D50" s="28"/>
      <c r="E50" s="28"/>
      <c r="F50" s="81">
        <f>+C47</f>
        <v>11517694.300000001</v>
      </c>
      <c r="G50" s="81"/>
      <c r="I50" s="28"/>
      <c r="J50" s="28"/>
      <c r="K50" s="28"/>
      <c r="L50" s="42"/>
      <c r="M50" s="29"/>
      <c r="N50" s="30"/>
      <c r="O50" s="29"/>
      <c r="R50" s="28"/>
      <c r="T50" s="28"/>
      <c r="U50" s="28"/>
      <c r="V50" s="28"/>
      <c r="W50" s="28"/>
      <c r="X50" s="28"/>
      <c r="Z50" s="67"/>
    </row>
    <row r="51" spans="1:34" ht="21.95" customHeight="1" x14ac:dyDescent="0.2">
      <c r="B51" s="11" t="s">
        <v>47</v>
      </c>
      <c r="C51" s="28"/>
      <c r="D51" s="28"/>
      <c r="E51" s="28"/>
      <c r="F51" s="82">
        <f>+E47</f>
        <v>92.71</v>
      </c>
      <c r="G51" s="82"/>
      <c r="I51" s="28"/>
      <c r="J51" s="28"/>
      <c r="K51" s="28"/>
      <c r="L51" s="42"/>
      <c r="M51" s="29"/>
      <c r="N51" s="42"/>
      <c r="O51" s="31"/>
      <c r="R51" s="28"/>
      <c r="S51" s="28"/>
      <c r="T51" s="28"/>
      <c r="U51" s="28"/>
      <c r="V51" s="28"/>
      <c r="W51" s="28"/>
      <c r="X51" s="28"/>
    </row>
    <row r="52" spans="1:34" ht="21.95" customHeight="1" x14ac:dyDescent="0.2">
      <c r="B52" s="11" t="s">
        <v>95</v>
      </c>
      <c r="C52" s="28"/>
      <c r="D52" s="28"/>
      <c r="E52" s="28"/>
      <c r="F52" s="82">
        <f>+G47</f>
        <v>1716.33</v>
      </c>
      <c r="G52" s="82"/>
      <c r="I52" s="28"/>
      <c r="J52" s="28"/>
      <c r="K52" s="28"/>
      <c r="L52" s="42"/>
      <c r="M52" s="29"/>
      <c r="N52" s="42"/>
      <c r="O52" s="28"/>
      <c r="R52" s="28"/>
      <c r="S52" s="28"/>
      <c r="T52" s="28"/>
      <c r="U52" s="28"/>
      <c r="V52" s="28"/>
      <c r="W52" s="28"/>
      <c r="X52" s="28"/>
    </row>
    <row r="53" spans="1:34" ht="21.95" customHeight="1" x14ac:dyDescent="0.2">
      <c r="B53" s="11" t="s">
        <v>48</v>
      </c>
      <c r="C53" s="28"/>
      <c r="D53" s="28"/>
      <c r="E53" s="28"/>
      <c r="F53" s="85">
        <f>+F47</f>
        <v>129550.2</v>
      </c>
      <c r="G53" s="85"/>
      <c r="I53" s="28"/>
      <c r="J53" s="28"/>
      <c r="K53" s="28"/>
      <c r="L53" s="42"/>
      <c r="M53" s="18"/>
      <c r="N53" s="32"/>
      <c r="O53" s="29"/>
      <c r="R53" s="28"/>
      <c r="S53" s="28"/>
      <c r="T53" s="28"/>
      <c r="U53" s="28"/>
      <c r="V53" s="28"/>
      <c r="W53" s="28"/>
      <c r="X53" s="28"/>
    </row>
    <row r="54" spans="1:34" ht="21.95" customHeight="1" x14ac:dyDescent="0.2">
      <c r="B54" s="11" t="s">
        <v>103</v>
      </c>
      <c r="C54" s="28"/>
      <c r="D54" s="28"/>
      <c r="E54" s="28"/>
      <c r="F54" s="85">
        <f>D47</f>
        <v>15527.96</v>
      </c>
      <c r="G54" s="85"/>
      <c r="I54" s="28"/>
      <c r="J54" s="28"/>
      <c r="K54" s="28"/>
      <c r="L54" s="42"/>
      <c r="M54" s="18"/>
      <c r="N54" s="33"/>
      <c r="O54" s="32">
        <f>SUM(O51:O53)</f>
        <v>0</v>
      </c>
      <c r="R54" s="28"/>
      <c r="S54" s="28"/>
      <c r="T54" s="28"/>
      <c r="U54" s="28"/>
      <c r="V54" s="28"/>
      <c r="W54" s="28"/>
      <c r="X54" s="28"/>
    </row>
    <row r="55" spans="1:34" ht="21.95" customHeight="1" x14ac:dyDescent="0.2">
      <c r="A55" s="71"/>
      <c r="B55" s="11" t="s">
        <v>110</v>
      </c>
      <c r="C55" s="28"/>
      <c r="D55" s="28"/>
      <c r="E55" s="28"/>
      <c r="F55" s="72">
        <f>J47</f>
        <v>-70903.48</v>
      </c>
      <c r="G55" s="72"/>
      <c r="I55" s="28"/>
      <c r="J55" s="28"/>
      <c r="K55" s="28"/>
      <c r="L55" s="29"/>
      <c r="M55" s="18"/>
      <c r="N55" s="32"/>
      <c r="P55" s="28"/>
      <c r="Q55" s="32"/>
      <c r="R55" s="28"/>
      <c r="S55" s="28"/>
      <c r="T55" s="28"/>
      <c r="U55" s="28"/>
      <c r="V55" s="28"/>
      <c r="W55" s="28"/>
      <c r="X55" s="28"/>
    </row>
    <row r="56" spans="1:34" ht="21.95" customHeight="1" x14ac:dyDescent="0.2">
      <c r="A56" s="71"/>
      <c r="B56" s="11" t="s">
        <v>111</v>
      </c>
      <c r="C56" s="28"/>
      <c r="D56" s="28"/>
      <c r="E56" s="28"/>
      <c r="F56" s="72">
        <f>K47</f>
        <v>-1249.6099999999999</v>
      </c>
      <c r="G56" s="72"/>
      <c r="I56" s="28"/>
      <c r="J56" s="28"/>
      <c r="K56" s="28"/>
      <c r="L56" s="29"/>
      <c r="M56" s="18"/>
      <c r="N56" s="32"/>
      <c r="P56" s="28"/>
      <c r="Q56" s="32"/>
      <c r="R56" s="28"/>
      <c r="S56" s="28"/>
      <c r="T56" s="28"/>
      <c r="U56" s="28"/>
      <c r="V56" s="28"/>
      <c r="W56" s="28"/>
      <c r="X56" s="28"/>
    </row>
    <row r="57" spans="1:34" ht="21.95" customHeight="1" x14ac:dyDescent="0.2">
      <c r="B57" s="11" t="s">
        <v>49</v>
      </c>
      <c r="F57" s="86">
        <f>SUM(F50:G54)</f>
        <v>11664581.500000002</v>
      </c>
      <c r="G57" s="86"/>
      <c r="I57" s="28"/>
      <c r="J57" s="28"/>
      <c r="K57" s="28"/>
      <c r="L57" s="29"/>
      <c r="M57" s="18"/>
      <c r="N57" s="18"/>
      <c r="Q57" s="28"/>
      <c r="R57" s="28"/>
      <c r="S57" s="28"/>
      <c r="T57" s="28"/>
      <c r="U57" s="28"/>
      <c r="V57" s="28"/>
      <c r="W57" s="28"/>
      <c r="X57" s="28"/>
    </row>
    <row r="58" spans="1:34" ht="21.95" customHeight="1" x14ac:dyDescent="0.2">
      <c r="B58" s="11" t="s">
        <v>99</v>
      </c>
      <c r="C58" s="28"/>
      <c r="D58" s="28"/>
      <c r="E58" s="28"/>
      <c r="F58" s="83">
        <f>+W47</f>
        <v>6120725.8600000022</v>
      </c>
      <c r="G58" s="83"/>
      <c r="I58" s="28"/>
      <c r="J58" s="28"/>
      <c r="K58" s="28"/>
      <c r="L58" s="18"/>
      <c r="M58" s="18"/>
      <c r="N58" s="18"/>
      <c r="Q58" s="29"/>
      <c r="R58" s="29"/>
      <c r="S58" s="29"/>
      <c r="T58" s="29"/>
      <c r="U58" s="29"/>
      <c r="V58" s="29"/>
      <c r="W58" s="29"/>
      <c r="X58" s="29"/>
    </row>
    <row r="59" spans="1:34" ht="21.95" customHeight="1" thickBot="1" x14ac:dyDescent="0.25">
      <c r="B59" s="11" t="s">
        <v>88</v>
      </c>
      <c r="C59" s="28"/>
      <c r="D59" s="28"/>
      <c r="E59" s="28"/>
      <c r="F59" s="84">
        <f>+F57+F58</f>
        <v>17785307.360000003</v>
      </c>
      <c r="G59" s="84"/>
      <c r="I59" s="28"/>
      <c r="J59" s="28"/>
      <c r="K59" s="28"/>
      <c r="L59" s="18"/>
      <c r="M59" s="18"/>
      <c r="N59" s="32"/>
      <c r="P59" s="28"/>
      <c r="Q59" s="29"/>
      <c r="R59" s="29"/>
      <c r="S59" s="29"/>
      <c r="T59" s="29"/>
      <c r="U59" s="29"/>
      <c r="V59" s="29"/>
      <c r="W59" s="29"/>
      <c r="X59" s="29"/>
    </row>
    <row r="60" spans="1:34" ht="21.95" customHeight="1" thickTop="1" x14ac:dyDescent="0.2">
      <c r="C60" s="28"/>
      <c r="D60" s="28"/>
      <c r="E60" s="28"/>
      <c r="H60" s="28"/>
      <c r="I60" s="28"/>
      <c r="J60" s="28"/>
      <c r="K60" s="28"/>
      <c r="L60" s="28"/>
      <c r="M60" s="28"/>
      <c r="N60" s="28"/>
      <c r="O60" s="28"/>
      <c r="P60" s="28"/>
      <c r="Q60" s="29"/>
      <c r="R60" s="29"/>
      <c r="S60" s="29"/>
      <c r="T60" s="29"/>
      <c r="U60" s="29"/>
      <c r="V60" s="29"/>
      <c r="W60" s="29"/>
      <c r="X60" s="29"/>
    </row>
    <row r="61" spans="1:34" ht="20.100000000000001" customHeight="1" x14ac:dyDescent="0.2">
      <c r="B61" s="18"/>
      <c r="C61" s="29"/>
      <c r="D61" s="29"/>
      <c r="E61" s="29"/>
      <c r="F61" s="72"/>
      <c r="G61" s="72"/>
      <c r="H61" s="32"/>
      <c r="I61" s="28"/>
      <c r="J61" s="28"/>
      <c r="K61" s="28"/>
      <c r="L61" s="28"/>
      <c r="M61" s="28"/>
      <c r="N61" s="28"/>
      <c r="O61" s="28"/>
      <c r="P61" s="28"/>
      <c r="Q61" s="29"/>
      <c r="R61" s="29"/>
      <c r="S61" s="29"/>
      <c r="T61" s="29"/>
      <c r="U61" s="29"/>
      <c r="V61" s="29"/>
      <c r="W61" s="29"/>
      <c r="X61" s="29"/>
    </row>
    <row r="62" spans="1:34" ht="20.100000000000001" customHeight="1" x14ac:dyDescent="0.2">
      <c r="B62" s="18"/>
      <c r="C62" s="18"/>
      <c r="D62" s="18"/>
      <c r="E62" s="18"/>
      <c r="F62" s="18"/>
      <c r="G62" s="18"/>
      <c r="H62" s="18"/>
      <c r="L62" s="28"/>
      <c r="M62" s="28"/>
      <c r="N62" s="28"/>
      <c r="O62" s="28"/>
      <c r="P62" s="28"/>
      <c r="Q62" s="29"/>
      <c r="R62" s="29"/>
      <c r="S62" s="29"/>
      <c r="T62" s="29"/>
      <c r="U62" s="29"/>
      <c r="V62" s="29"/>
      <c r="W62" s="29"/>
      <c r="X62" s="29"/>
      <c r="AH62" s="29"/>
    </row>
    <row r="63" spans="1:34" ht="20.100000000000001" customHeight="1" x14ac:dyDescent="0.2">
      <c r="H63" s="28"/>
      <c r="L63" s="28"/>
      <c r="M63" s="28"/>
      <c r="N63" s="28"/>
      <c r="O63" s="28"/>
      <c r="P63" s="28"/>
      <c r="Q63" s="29"/>
      <c r="R63" s="29"/>
      <c r="S63" s="29"/>
      <c r="T63" s="29"/>
      <c r="U63" s="29"/>
      <c r="V63" s="29"/>
      <c r="W63" s="29"/>
      <c r="X63" s="29"/>
      <c r="AH63" s="29"/>
    </row>
    <row r="64" spans="1:34" ht="20.100000000000001" customHeight="1" x14ac:dyDescent="0.2">
      <c r="H64" s="28"/>
      <c r="L64" s="28"/>
      <c r="M64" s="28"/>
      <c r="N64" s="28"/>
      <c r="O64" s="28"/>
      <c r="P64" s="28"/>
      <c r="Q64" s="29"/>
      <c r="R64" s="29"/>
      <c r="S64" s="29"/>
      <c r="T64" s="29"/>
      <c r="U64" s="29"/>
      <c r="V64" s="29"/>
      <c r="W64" s="29"/>
      <c r="X64" s="29"/>
      <c r="AH64" s="29"/>
    </row>
    <row r="65" spans="8:34" ht="24.95" customHeight="1" x14ac:dyDescent="0.2">
      <c r="H65" s="28"/>
      <c r="L65" s="34"/>
      <c r="M65" s="28"/>
      <c r="N65" s="28"/>
      <c r="O65" s="28"/>
      <c r="P65" s="28"/>
      <c r="Q65" s="29"/>
      <c r="R65" s="29"/>
      <c r="S65" s="29"/>
      <c r="T65" s="29"/>
      <c r="U65" s="29"/>
      <c r="V65" s="29"/>
      <c r="W65" s="29"/>
      <c r="X65" s="29"/>
      <c r="AH65" s="63"/>
    </row>
    <row r="66" spans="8:34" ht="24.95" customHeight="1" x14ac:dyDescent="0.2">
      <c r="H66" s="28"/>
      <c r="L66" s="28"/>
      <c r="M66" s="28"/>
      <c r="N66" s="28"/>
      <c r="O66" s="28"/>
      <c r="P66" s="28"/>
      <c r="Q66" s="29"/>
      <c r="R66" s="29"/>
      <c r="S66" s="29"/>
      <c r="T66" s="29"/>
      <c r="U66" s="29"/>
      <c r="V66" s="29"/>
      <c r="W66" s="29"/>
      <c r="X66" s="29"/>
      <c r="AH66" s="29"/>
    </row>
    <row r="67" spans="8:34" ht="24.95" customHeight="1" x14ac:dyDescent="0.2">
      <c r="L67" s="35"/>
      <c r="M67" s="28"/>
      <c r="N67" s="28"/>
      <c r="O67" s="28"/>
      <c r="P67" s="28"/>
      <c r="Q67" s="29"/>
      <c r="R67" s="29"/>
      <c r="S67" s="29"/>
      <c r="T67" s="29"/>
      <c r="U67" s="29"/>
      <c r="V67" s="29"/>
      <c r="W67" s="29"/>
      <c r="X67" s="29"/>
      <c r="AH67" s="35"/>
    </row>
    <row r="68" spans="8:34" ht="24.95" customHeight="1" x14ac:dyDescent="0.2">
      <c r="L68" s="35"/>
      <c r="M68" s="28"/>
      <c r="N68" s="28"/>
      <c r="O68" s="28"/>
      <c r="P68" s="28"/>
      <c r="Q68" s="29"/>
      <c r="R68" s="29"/>
      <c r="S68" s="29"/>
      <c r="T68" s="29"/>
      <c r="U68" s="29"/>
      <c r="V68" s="29"/>
      <c r="W68" s="29"/>
      <c r="X68" s="29"/>
      <c r="AH68" s="35"/>
    </row>
    <row r="69" spans="8:34" ht="24.95" customHeight="1" x14ac:dyDescent="0.2">
      <c r="L69" s="36"/>
      <c r="M69" s="28"/>
      <c r="N69" s="28"/>
      <c r="O69" s="28"/>
      <c r="P69" s="28"/>
      <c r="Q69" s="29"/>
      <c r="R69" s="29"/>
      <c r="S69" s="29"/>
      <c r="T69" s="29"/>
      <c r="U69" s="29"/>
      <c r="V69" s="29"/>
      <c r="W69" s="29"/>
      <c r="X69" s="29"/>
      <c r="AH69" s="36"/>
    </row>
    <row r="70" spans="8:34" ht="24.95" customHeight="1" x14ac:dyDescent="0.2">
      <c r="L70" s="29"/>
      <c r="M70" s="28"/>
      <c r="N70" s="28"/>
      <c r="O70" s="28"/>
      <c r="P70" s="28"/>
      <c r="Q70" s="29"/>
      <c r="R70" s="29"/>
      <c r="S70" s="29"/>
      <c r="T70" s="29"/>
      <c r="U70" s="29"/>
      <c r="V70" s="29"/>
      <c r="W70" s="29"/>
      <c r="X70" s="29"/>
      <c r="AH70" s="29"/>
    </row>
    <row r="71" spans="8:34" ht="24.95" customHeight="1" x14ac:dyDescent="0.2">
      <c r="L71" s="29"/>
      <c r="M71" s="28"/>
      <c r="N71" s="28"/>
      <c r="O71" s="28"/>
      <c r="P71" s="28"/>
      <c r="Q71" s="29"/>
      <c r="R71" s="29"/>
      <c r="S71" s="29"/>
      <c r="T71" s="29"/>
      <c r="U71" s="29"/>
      <c r="V71" s="29"/>
      <c r="W71" s="29"/>
      <c r="X71" s="29"/>
      <c r="AH71" s="29"/>
    </row>
    <row r="72" spans="8:34" ht="24.95" customHeight="1" x14ac:dyDescent="0.2">
      <c r="L72" s="29"/>
      <c r="Q72" s="18"/>
      <c r="R72" s="18"/>
      <c r="S72" s="18"/>
      <c r="T72" s="18"/>
      <c r="U72" s="18"/>
      <c r="V72" s="18"/>
      <c r="W72" s="18"/>
      <c r="X72" s="18"/>
      <c r="AH72" s="29"/>
    </row>
    <row r="73" spans="8:34" ht="24.95" customHeight="1" x14ac:dyDescent="0.2">
      <c r="L73" s="29"/>
      <c r="Q73" s="18"/>
      <c r="R73" s="18"/>
      <c r="S73" s="18"/>
      <c r="T73" s="18"/>
      <c r="U73" s="18"/>
      <c r="V73" s="18"/>
      <c r="W73" s="18"/>
      <c r="X73" s="18"/>
      <c r="AH73" s="29"/>
    </row>
    <row r="74" spans="8:34" ht="24.95" customHeight="1" x14ac:dyDescent="0.2">
      <c r="L74" s="29"/>
      <c r="Q74" s="18"/>
      <c r="R74" s="18"/>
      <c r="S74" s="18"/>
      <c r="T74" s="18"/>
      <c r="U74" s="18"/>
      <c r="V74" s="18"/>
      <c r="W74" s="18"/>
      <c r="X74" s="18"/>
      <c r="AH74" s="29"/>
    </row>
    <row r="75" spans="8:34" ht="24.95" customHeight="1" x14ac:dyDescent="0.2">
      <c r="L75" s="29"/>
      <c r="Q75" s="18"/>
      <c r="R75" s="18"/>
      <c r="S75" s="18"/>
      <c r="T75" s="18"/>
      <c r="U75" s="18"/>
      <c r="V75" s="18"/>
      <c r="W75" s="18"/>
      <c r="X75" s="18"/>
      <c r="AH75" s="29"/>
    </row>
    <row r="76" spans="8:34" ht="24.95" customHeight="1" x14ac:dyDescent="0.2">
      <c r="L76" s="29"/>
      <c r="Q76" s="18"/>
      <c r="R76" s="18"/>
      <c r="S76" s="18"/>
      <c r="T76" s="18"/>
      <c r="U76" s="18"/>
      <c r="V76" s="18"/>
      <c r="W76" s="18"/>
      <c r="X76" s="18"/>
      <c r="AH76" s="29"/>
    </row>
    <row r="77" spans="8:34" ht="24.95" customHeight="1" x14ac:dyDescent="0.2">
      <c r="L77" s="29"/>
      <c r="Q77" s="18"/>
      <c r="R77" s="18"/>
      <c r="S77" s="18"/>
      <c r="T77" s="18"/>
      <c r="U77" s="18"/>
      <c r="V77" s="18"/>
      <c r="W77" s="18"/>
      <c r="X77" s="18"/>
      <c r="AH77" s="29"/>
    </row>
    <row r="78" spans="8:34" ht="24.95" customHeight="1" x14ac:dyDescent="0.2">
      <c r="L78" s="29"/>
      <c r="Q78" s="18"/>
      <c r="R78" s="18"/>
      <c r="S78" s="18"/>
      <c r="T78" s="18"/>
      <c r="U78" s="18"/>
      <c r="V78" s="18"/>
      <c r="W78" s="18"/>
      <c r="X78" s="18"/>
      <c r="AH78" s="29"/>
    </row>
    <row r="79" spans="8:34" ht="24.95" customHeight="1" x14ac:dyDescent="0.2">
      <c r="L79" s="29"/>
      <c r="Q79" s="18"/>
      <c r="R79" s="18"/>
      <c r="S79" s="18"/>
      <c r="T79" s="18"/>
      <c r="U79" s="18"/>
      <c r="V79" s="18"/>
      <c r="W79" s="18"/>
      <c r="X79" s="18"/>
      <c r="AH79" s="29"/>
    </row>
    <row r="80" spans="8:34" ht="24.95" customHeight="1" x14ac:dyDescent="0.2">
      <c r="L80" s="29"/>
      <c r="Q80" s="18"/>
      <c r="R80" s="18"/>
      <c r="S80" s="18"/>
      <c r="T80" s="18"/>
      <c r="U80" s="18"/>
      <c r="V80" s="18"/>
      <c r="W80" s="18"/>
      <c r="X80" s="18"/>
      <c r="AH80" s="29"/>
    </row>
    <row r="81" spans="12:34" ht="24.95" customHeight="1" x14ac:dyDescent="0.2">
      <c r="L81" s="29"/>
      <c r="Q81" s="18"/>
      <c r="R81" s="18"/>
      <c r="S81" s="18"/>
      <c r="T81" s="18"/>
      <c r="U81" s="18"/>
      <c r="V81" s="18"/>
      <c r="W81" s="18"/>
      <c r="X81" s="18"/>
      <c r="AH81" s="29"/>
    </row>
    <row r="82" spans="12:34" ht="24.95" customHeight="1" x14ac:dyDescent="0.2">
      <c r="L82" s="29"/>
      <c r="Q82" s="18"/>
      <c r="R82" s="18"/>
      <c r="S82" s="18"/>
      <c r="T82" s="18"/>
      <c r="U82" s="18"/>
      <c r="V82" s="18"/>
      <c r="W82" s="18"/>
      <c r="X82" s="18"/>
      <c r="AH82" s="29"/>
    </row>
    <row r="83" spans="12:34" x14ac:dyDescent="0.2">
      <c r="Y83" s="59"/>
    </row>
  </sheetData>
  <mergeCells count="19">
    <mergeCell ref="F53:G53"/>
    <mergeCell ref="F54:G54"/>
    <mergeCell ref="F57:G57"/>
    <mergeCell ref="F56:G56"/>
    <mergeCell ref="F61:G61"/>
    <mergeCell ref="I6:R6"/>
    <mergeCell ref="S6:V6"/>
    <mergeCell ref="A1:W1"/>
    <mergeCell ref="A2:W2"/>
    <mergeCell ref="A3:W3"/>
    <mergeCell ref="C5:H5"/>
    <mergeCell ref="I5:W5"/>
    <mergeCell ref="F55:G55"/>
    <mergeCell ref="S7:T7"/>
    <mergeCell ref="F50:G50"/>
    <mergeCell ref="F51:G51"/>
    <mergeCell ref="F52:G52"/>
    <mergeCell ref="F58:G58"/>
    <mergeCell ref="F59:G59"/>
  </mergeCells>
  <phoneticPr fontId="6" type="noConversion"/>
  <pageMargins left="0.25" right="0.25" top="0.25" bottom="0.25" header="0.5" footer="0.27"/>
  <pageSetup scale="3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J22"/>
  <sheetViews>
    <sheetView zoomScale="76" zoomScaleNormal="76" workbookViewId="0">
      <selection activeCell="F14" sqref="F14"/>
    </sheetView>
  </sheetViews>
  <sheetFormatPr defaultRowHeight="12.75" x14ac:dyDescent="0.2"/>
  <cols>
    <col min="1" max="1" width="12.85546875" customWidth="1"/>
    <col min="2" max="2" width="18.42578125" customWidth="1"/>
    <col min="4" max="4" width="17.85546875" customWidth="1"/>
    <col min="5" max="6" width="14.7109375" customWidth="1"/>
    <col min="7" max="7" width="14.85546875" customWidth="1"/>
    <col min="8" max="8" width="13.7109375" customWidth="1"/>
    <col min="9" max="9" width="14.5703125" customWidth="1"/>
    <col min="10" max="10" width="12.7109375" customWidth="1"/>
  </cols>
  <sheetData>
    <row r="1" spans="1:10" ht="21.6" customHeight="1" x14ac:dyDescent="0.2">
      <c r="A1" s="90" t="s">
        <v>1</v>
      </c>
      <c r="B1" s="90"/>
      <c r="C1" s="90"/>
      <c r="D1" s="90"/>
      <c r="E1" s="90"/>
      <c r="F1" s="90"/>
      <c r="G1" s="90"/>
      <c r="H1" s="90"/>
      <c r="I1" s="90"/>
      <c r="J1" s="90"/>
    </row>
    <row r="2" spans="1:10" ht="21.6" customHeight="1" x14ac:dyDescent="0.2">
      <c r="A2" s="90" t="s">
        <v>50</v>
      </c>
      <c r="B2" s="90"/>
      <c r="C2" s="90"/>
      <c r="D2" s="90"/>
      <c r="E2" s="90"/>
      <c r="F2" s="90"/>
      <c r="G2" s="90"/>
      <c r="H2" s="90"/>
      <c r="I2" s="90"/>
      <c r="J2" s="90"/>
    </row>
    <row r="3" spans="1:10" ht="21.6" customHeight="1" x14ac:dyDescent="0.2">
      <c r="A3" s="91" t="str">
        <f>+'Due to BCC'!A3:W3</f>
        <v>For the Fiscal Year Ended September 30, 2024</v>
      </c>
      <c r="B3" s="91"/>
      <c r="C3" s="91"/>
      <c r="D3" s="91"/>
      <c r="E3" s="91"/>
      <c r="F3" s="91"/>
      <c r="G3" s="91"/>
      <c r="H3" s="91"/>
      <c r="I3" s="91"/>
      <c r="J3" s="91"/>
    </row>
    <row r="4" spans="1:10" ht="21.6" customHeight="1" x14ac:dyDescent="0.2">
      <c r="A4" s="90" t="s">
        <v>80</v>
      </c>
      <c r="B4" s="90"/>
      <c r="C4" s="90"/>
      <c r="D4" s="90"/>
      <c r="E4" s="90"/>
      <c r="F4" s="90"/>
      <c r="G4" s="90"/>
      <c r="H4" s="90"/>
      <c r="I4" s="90"/>
      <c r="J4" s="90"/>
    </row>
    <row r="5" spans="1:10" ht="21.6" customHeight="1" x14ac:dyDescent="0.2">
      <c r="A5" s="1"/>
      <c r="B5" s="2"/>
      <c r="C5" s="12"/>
      <c r="D5" s="12"/>
      <c r="E5" s="12"/>
      <c r="F5" s="12"/>
      <c r="G5" s="12"/>
      <c r="H5" s="12"/>
      <c r="I5" s="12"/>
      <c r="J5" s="12"/>
    </row>
    <row r="6" spans="1:10" ht="42.75" x14ac:dyDescent="0.2">
      <c r="A6" s="1"/>
      <c r="B6" s="2"/>
      <c r="C6" s="12"/>
      <c r="D6" s="17"/>
      <c r="E6" s="4" t="s">
        <v>51</v>
      </c>
      <c r="F6" s="68" t="s">
        <v>112</v>
      </c>
      <c r="G6" s="4" t="s">
        <v>14</v>
      </c>
      <c r="H6" s="4" t="s">
        <v>15</v>
      </c>
      <c r="I6" s="4" t="s">
        <v>24</v>
      </c>
      <c r="J6" s="4" t="s">
        <v>6</v>
      </c>
    </row>
    <row r="7" spans="1:10" ht="42.75" x14ac:dyDescent="0.2">
      <c r="A7" s="1"/>
      <c r="B7" s="2"/>
      <c r="C7" s="12"/>
      <c r="D7" s="16" t="s">
        <v>9</v>
      </c>
      <c r="E7" s="13" t="s">
        <v>21</v>
      </c>
      <c r="F7" s="92" t="s">
        <v>113</v>
      </c>
      <c r="G7" s="5" t="s">
        <v>22</v>
      </c>
      <c r="H7" s="5" t="s">
        <v>23</v>
      </c>
      <c r="I7" s="5" t="s">
        <v>52</v>
      </c>
      <c r="J7" s="5" t="s">
        <v>53</v>
      </c>
    </row>
    <row r="8" spans="1:10" ht="21.6" customHeight="1" x14ac:dyDescent="0.2">
      <c r="A8" s="14"/>
      <c r="B8" s="15" t="s">
        <v>54</v>
      </c>
      <c r="C8" s="6"/>
      <c r="D8" s="16"/>
      <c r="E8" s="16"/>
      <c r="F8" s="16"/>
      <c r="G8" s="16"/>
      <c r="H8" s="16"/>
      <c r="I8" s="16"/>
      <c r="J8" s="16"/>
    </row>
    <row r="9" spans="1:10" ht="24.95" customHeight="1" x14ac:dyDescent="0.2">
      <c r="A9" s="3" t="s">
        <v>55</v>
      </c>
      <c r="B9" s="87" t="s">
        <v>56</v>
      </c>
      <c r="C9" s="88"/>
      <c r="D9" s="9">
        <f>'[1]R100.01'!E7</f>
        <v>4193.3</v>
      </c>
      <c r="E9" s="9"/>
      <c r="F9" s="9"/>
      <c r="G9" s="9"/>
      <c r="H9" s="9">
        <f>SUM(E9:G9)</f>
        <v>0</v>
      </c>
      <c r="I9" s="9"/>
      <c r="J9" s="9"/>
    </row>
    <row r="10" spans="1:10" ht="24.95" customHeight="1" x14ac:dyDescent="0.2">
      <c r="A10" s="3" t="s">
        <v>57</v>
      </c>
      <c r="B10" s="87" t="s">
        <v>58</v>
      </c>
      <c r="C10" s="88"/>
      <c r="D10" s="9">
        <f>'[1]R100.01'!E8</f>
        <v>21144.32</v>
      </c>
      <c r="E10" s="9">
        <f>[2]Sheet1!$K$3</f>
        <v>15.76</v>
      </c>
      <c r="F10" s="9">
        <f>[3]Sheet1!$I$11</f>
        <v>1624.81</v>
      </c>
      <c r="G10" s="9"/>
      <c r="H10" s="9">
        <f>SUM(E10:G10)</f>
        <v>1640.57</v>
      </c>
      <c r="I10" s="9"/>
      <c r="J10" s="9">
        <v>0.03</v>
      </c>
    </row>
    <row r="11" spans="1:10" ht="24.95" customHeight="1" x14ac:dyDescent="0.2">
      <c r="A11" s="3" t="s">
        <v>59</v>
      </c>
      <c r="B11" s="87" t="s">
        <v>60</v>
      </c>
      <c r="C11" s="88"/>
      <c r="D11" s="9">
        <f>'[1]R100.01'!E9</f>
        <v>6063.44</v>
      </c>
      <c r="E11" s="9">
        <f>[2]Sheet1!$K$4</f>
        <v>5.1100000000000003</v>
      </c>
      <c r="F11" s="9">
        <f>[3]Sheet1!$I$2</f>
        <v>3.31</v>
      </c>
      <c r="G11" s="9">
        <f>[2]Sheet1!$K$21</f>
        <v>562.25</v>
      </c>
      <c r="H11" s="9">
        <f>SUM(E11:G11)</f>
        <v>570.66999999999996</v>
      </c>
      <c r="I11" s="9"/>
      <c r="J11" s="9">
        <v>0.28999999999999998</v>
      </c>
    </row>
    <row r="12" spans="1:10" ht="24.95" customHeight="1" x14ac:dyDescent="0.2">
      <c r="A12" s="3" t="s">
        <v>61</v>
      </c>
      <c r="B12" s="87" t="s">
        <v>62</v>
      </c>
      <c r="C12" s="88"/>
      <c r="D12" s="9">
        <f>'[1]R100.01'!E10</f>
        <v>569.1</v>
      </c>
      <c r="E12" s="9"/>
      <c r="F12" s="9"/>
      <c r="G12" s="9"/>
      <c r="H12" s="9">
        <f>SUM(E12:G12)</f>
        <v>0</v>
      </c>
      <c r="I12" s="9"/>
      <c r="J12" s="9"/>
    </row>
    <row r="13" spans="1:10" ht="24.95" customHeight="1" x14ac:dyDescent="0.2">
      <c r="A13" s="3" t="s">
        <v>63</v>
      </c>
      <c r="B13" s="87" t="s">
        <v>64</v>
      </c>
      <c r="C13" s="88"/>
      <c r="D13" s="9">
        <f>'[1]R100.01'!E11</f>
        <v>13557.09</v>
      </c>
      <c r="E13" s="9">
        <f>[2]Sheet1!$K$15</f>
        <v>4.04</v>
      </c>
      <c r="F13" s="9">
        <f>[3]Sheet1!$I$7</f>
        <v>-469.34</v>
      </c>
      <c r="G13" s="9">
        <f>[2]Sheet1!$K$28</f>
        <v>152.82</v>
      </c>
      <c r="H13" s="9">
        <f>SUM(E13:G13)</f>
        <v>-312.47999999999996</v>
      </c>
      <c r="I13" s="9"/>
      <c r="J13" s="9">
        <v>0.1</v>
      </c>
    </row>
    <row r="14" spans="1:10" ht="24.95" customHeight="1" x14ac:dyDescent="0.2">
      <c r="A14" s="3" t="s">
        <v>65</v>
      </c>
      <c r="B14" s="87" t="s">
        <v>66</v>
      </c>
      <c r="C14" s="88"/>
      <c r="D14" s="9">
        <f>'[1]R100.01'!E12</f>
        <v>6541.13</v>
      </c>
      <c r="E14" s="9"/>
      <c r="F14" s="9"/>
      <c r="G14" s="9"/>
      <c r="H14" s="9">
        <f>SUM(E14:G14)</f>
        <v>0</v>
      </c>
      <c r="I14" s="9"/>
      <c r="J14" s="9">
        <v>-0.01</v>
      </c>
    </row>
    <row r="15" spans="1:10" ht="24.95" customHeight="1" x14ac:dyDescent="0.2">
      <c r="A15" s="3" t="s">
        <v>67</v>
      </c>
      <c r="B15" s="87" t="s">
        <v>68</v>
      </c>
      <c r="C15" s="88"/>
      <c r="D15" s="9">
        <f>'[1]R100.01'!E13</f>
        <v>1352.8</v>
      </c>
      <c r="E15" s="9"/>
      <c r="F15" s="9"/>
      <c r="G15" s="9"/>
      <c r="H15" s="9">
        <f>SUM(E15:G15)</f>
        <v>0</v>
      </c>
      <c r="I15" s="9"/>
      <c r="J15" s="9"/>
    </row>
    <row r="16" spans="1:10" ht="24.95" customHeight="1" x14ac:dyDescent="0.2">
      <c r="A16" s="3" t="s">
        <v>69</v>
      </c>
      <c r="B16" s="87" t="s">
        <v>70</v>
      </c>
      <c r="C16" s="88"/>
      <c r="D16" s="9">
        <f>'[1]R100.01'!E14</f>
        <v>4032.42</v>
      </c>
      <c r="E16" s="9">
        <f>[2]Sheet1!$K$19</f>
        <v>-15.11</v>
      </c>
      <c r="F16" s="9"/>
      <c r="G16" s="9"/>
      <c r="H16" s="9">
        <f>SUM(E16:G16)</f>
        <v>-15.11</v>
      </c>
      <c r="I16" s="9"/>
      <c r="J16" s="9"/>
    </row>
    <row r="17" spans="1:10" ht="24.95" customHeight="1" x14ac:dyDescent="0.2">
      <c r="A17" s="3" t="s">
        <v>71</v>
      </c>
      <c r="B17" s="87" t="s">
        <v>72</v>
      </c>
      <c r="C17" s="88"/>
      <c r="D17" s="9">
        <f>'[1]R100.01'!E15</f>
        <v>39366.14</v>
      </c>
      <c r="E17" s="9">
        <f>[2]Sheet1!$K$18</f>
        <v>288.26</v>
      </c>
      <c r="F17" s="9">
        <f>[3]Sheet1!$I$13</f>
        <v>-299.36</v>
      </c>
      <c r="G17" s="9"/>
      <c r="H17" s="9">
        <f>SUM(E17:G17)</f>
        <v>-11.100000000000023</v>
      </c>
      <c r="I17" s="9"/>
      <c r="J17" s="9">
        <v>0.03</v>
      </c>
    </row>
    <row r="18" spans="1:10" ht="24.95" customHeight="1" x14ac:dyDescent="0.2">
      <c r="A18" s="3" t="s">
        <v>73</v>
      </c>
      <c r="B18" s="87" t="s">
        <v>74</v>
      </c>
      <c r="C18" s="88"/>
      <c r="D18" s="9">
        <f>'[1]R100.01'!E16</f>
        <v>16144.97</v>
      </c>
      <c r="E18" s="9"/>
      <c r="F18" s="9"/>
      <c r="G18" s="9"/>
      <c r="H18" s="9">
        <f>SUM(E18:G18)</f>
        <v>0</v>
      </c>
      <c r="I18" s="9"/>
      <c r="J18" s="9">
        <v>0.16</v>
      </c>
    </row>
    <row r="19" spans="1:10" ht="24.95" customHeight="1" x14ac:dyDescent="0.2">
      <c r="A19" s="3" t="s">
        <v>75</v>
      </c>
      <c r="B19" s="87" t="s">
        <v>76</v>
      </c>
      <c r="C19" s="88"/>
      <c r="D19" s="9">
        <f>'[1]R100.01'!E17</f>
        <v>14807.02</v>
      </c>
      <c r="E19" s="9"/>
      <c r="F19" s="9">
        <f>[3]Sheet1!$I$9</f>
        <v>-898.33</v>
      </c>
      <c r="G19" s="9"/>
      <c r="H19" s="9">
        <f>SUM(E19:G19)</f>
        <v>-898.33</v>
      </c>
      <c r="I19" s="9"/>
      <c r="J19" s="9">
        <v>-0.06</v>
      </c>
    </row>
    <row r="20" spans="1:10" ht="24.95" customHeight="1" x14ac:dyDescent="0.2">
      <c r="A20" s="3" t="s">
        <v>77</v>
      </c>
      <c r="B20" s="87" t="s">
        <v>78</v>
      </c>
      <c r="C20" s="88"/>
      <c r="D20" s="9">
        <f>'[1]R100.01'!E18</f>
        <v>445.12</v>
      </c>
      <c r="E20" s="9"/>
      <c r="F20" s="9"/>
      <c r="G20" s="9"/>
      <c r="H20" s="9">
        <f>SUM(E20:G20)</f>
        <v>0</v>
      </c>
      <c r="I20" s="9"/>
      <c r="J20" s="9"/>
    </row>
    <row r="21" spans="1:10" ht="24.95" customHeight="1" x14ac:dyDescent="0.2">
      <c r="A21" s="3"/>
      <c r="B21" s="89" t="s">
        <v>79</v>
      </c>
      <c r="C21" s="88"/>
      <c r="D21" s="9">
        <f t="shared" ref="D21:J21" si="0">SUM(D9:D20)</f>
        <v>128216.84999999999</v>
      </c>
      <c r="E21" s="9">
        <f t="shared" si="0"/>
        <v>298.06</v>
      </c>
      <c r="F21" s="9">
        <f>SUM(F9:F20)</f>
        <v>-38.910000000000082</v>
      </c>
      <c r="G21" s="9">
        <f t="shared" si="0"/>
        <v>715.06999999999994</v>
      </c>
      <c r="H21" s="9">
        <f t="shared" si="0"/>
        <v>974.21999999999969</v>
      </c>
      <c r="I21" s="9">
        <f t="shared" si="0"/>
        <v>0</v>
      </c>
      <c r="J21" s="9">
        <f t="shared" si="0"/>
        <v>0.54</v>
      </c>
    </row>
    <row r="22" spans="1:10" x14ac:dyDescent="0.2">
      <c r="D22" s="64"/>
      <c r="E22" s="64"/>
      <c r="F22" s="64"/>
      <c r="G22" s="64"/>
      <c r="H22" s="64"/>
      <c r="I22" s="64"/>
      <c r="J22" s="64"/>
    </row>
  </sheetData>
  <mergeCells count="17">
    <mergeCell ref="B9:C9"/>
    <mergeCell ref="B10:C10"/>
    <mergeCell ref="B11:C11"/>
    <mergeCell ref="B12:C12"/>
    <mergeCell ref="A1:J1"/>
    <mergeCell ref="A2:J2"/>
    <mergeCell ref="A3:J3"/>
    <mergeCell ref="A4:J4"/>
    <mergeCell ref="B13:C13"/>
    <mergeCell ref="B14:C14"/>
    <mergeCell ref="B19:C19"/>
    <mergeCell ref="B20:C20"/>
    <mergeCell ref="B21:C21"/>
    <mergeCell ref="B15:C15"/>
    <mergeCell ref="B16:C16"/>
    <mergeCell ref="B17:C17"/>
    <mergeCell ref="B18:C18"/>
  </mergeCells>
  <phoneticPr fontId="6" type="noConversion"/>
  <pageMargins left="0.25" right="0.25" top="0.5" bottom="0.5" header="0.5" footer="0.5"/>
  <pageSetup orientation="portrait" r:id="rId1"/>
  <headerFooter alignWithMargins="0"/>
  <ignoredErrors>
    <ignoredError sqref="H9 H21:H26" formulaRange="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astModifiedName xmlns="b60b576d-9321-41c1-b61d-0f0cb742f7ea">Douglas W Katez</LastModifiedName>
    <MatchingWorkpaperID xmlns="b60b576d-9321-41c1-b61d-0f0cb742f7ea" xsi:nil="true"/>
    <SPRequestID xmlns="b60b576d-9321-41c1-b61d-0f0cb742f7ea">27</SPRequestID>
    <DocumentType xmlns="b60b576d-9321-41c1-b61d-0f0cb742f7ea">PriorYearCompletedRequest</DocumentTyp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7621C7972BA0E49AB1C32809E2B7138" ma:contentTypeVersion="4" ma:contentTypeDescription="Create a new document." ma:contentTypeScope="" ma:versionID="db42119e844b10c5d819f83229ea0003">
  <xsd:schema xmlns:xsd="http://www.w3.org/2001/XMLSchema" xmlns:xs="http://www.w3.org/2001/XMLSchema" xmlns:p="http://schemas.microsoft.com/office/2006/metadata/properties" xmlns:ns2="b60b576d-9321-41c1-b61d-0f0cb742f7ea" targetNamespace="http://schemas.microsoft.com/office/2006/metadata/properties" ma:root="true" ma:fieldsID="df4140b4df88b48ae903c542a444a634" ns2:_="">
    <xsd:import namespace="b60b576d-9321-41c1-b61d-0f0cb742f7ea"/>
    <xsd:element name="properties">
      <xsd:complexType>
        <xsd:sequence>
          <xsd:element name="documentManagement">
            <xsd:complexType>
              <xsd:all>
                <xsd:element ref="ns2:SPRequestID" minOccurs="0"/>
                <xsd:element ref="ns2:DocumentType" minOccurs="0"/>
                <xsd:element ref="ns2:LastModifiedName" minOccurs="0"/>
                <xsd:element ref="ns2:MatchingWorkpaper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0b576d-9321-41c1-b61d-0f0cb742f7ea" elementFormDefault="qualified">
    <xsd:import namespace="http://schemas.microsoft.com/office/2006/documentManagement/types"/>
    <xsd:import namespace="http://schemas.microsoft.com/office/infopath/2007/PartnerControls"/>
    <xsd:element name="SPRequestID" ma:index="8" nillable="true" ma:displayName="SPRequestID" ma:internalName="SPRequestID">
      <xsd:simpleType>
        <xsd:restriction base="dms:Number"/>
      </xsd:simpleType>
    </xsd:element>
    <xsd:element name="DocumentType" ma:index="9" nillable="true" ma:displayName="DocumentType" ma:default="RequestTemplate" ma:format="Dropdown" ma:internalName="DocumentType">
      <xsd:simpleType>
        <xsd:restriction base="dms:Choice">
          <xsd:enumeration value="RequestTemplate"/>
          <xsd:enumeration value="CompletedRequest"/>
          <xsd:enumeration value="MiscellaneousUpload"/>
          <xsd:enumeration value="PriorYearCompletedRequest"/>
          <xsd:enumeration value="PriorYearHiddenRequest"/>
        </xsd:restriction>
      </xsd:simpleType>
    </xsd:element>
    <xsd:element name="LastModifiedName" ma:index="10" nillable="true" ma:displayName="LastModifiedName" ma:internalName="LastModifiedName">
      <xsd:simpleType>
        <xsd:restriction base="dms:Text"/>
      </xsd:simpleType>
    </xsd:element>
    <xsd:element name="MatchingWorkpaperID" ma:index="11" nillable="true" ma:displayName="MatchingWorkpaperID" ma:internalName="MatchingWorkpaperI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12D701-1F80-4841-9EC5-F5F8380A3E5F}">
  <ds:schemaRefs>
    <ds:schemaRef ds:uri="http://schemas.microsoft.com/sharepoint/v3/contenttype/forms"/>
  </ds:schemaRefs>
</ds:datastoreItem>
</file>

<file path=customXml/itemProps2.xml><?xml version="1.0" encoding="utf-8"?>
<ds:datastoreItem xmlns:ds="http://schemas.openxmlformats.org/officeDocument/2006/customXml" ds:itemID="{A119D7B8-FBA0-4B94-95E5-03DB5DFD0BDF}">
  <ds:schemaRefs>
    <ds:schemaRef ds:uri="http://schemas.microsoft.com/office/2006/metadata/longProperties"/>
  </ds:schemaRefs>
</ds:datastoreItem>
</file>

<file path=customXml/itemProps3.xml><?xml version="1.0" encoding="utf-8"?>
<ds:datastoreItem xmlns:ds="http://schemas.openxmlformats.org/officeDocument/2006/customXml" ds:itemID="{90802E5A-2E13-499E-BE84-B09D5D9DB28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60b576d-9321-41c1-b61d-0f0cb742f7ea"/>
    <ds:schemaRef ds:uri="http://www.w3.org/XML/1998/namespace"/>
    <ds:schemaRef ds:uri="http://purl.org/dc/dcmitype/"/>
  </ds:schemaRefs>
</ds:datastoreItem>
</file>

<file path=customXml/itemProps4.xml><?xml version="1.0" encoding="utf-8"?>
<ds:datastoreItem xmlns:ds="http://schemas.openxmlformats.org/officeDocument/2006/customXml" ds:itemID="{B1C266D3-FEA0-4513-BA38-C424D3B60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0b576d-9321-41c1-b61d-0f0cb742f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Due to BCC</vt:lpstr>
      <vt:lpstr>Fire Districts</vt:lpstr>
      <vt:lpstr>'Due to BCC'!Print_Area</vt:lpstr>
    </vt:vector>
  </TitlesOfParts>
  <Company>Pinellas County Govt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R100.03 - Due to BCC.xlsx</dc:title>
  <dc:creator>ClkFI04</dc:creator>
  <cp:lastModifiedBy>Kimberly Williams-Tomlin</cp:lastModifiedBy>
  <cp:lastPrinted>2024-10-30T13:35:00Z</cp:lastPrinted>
  <dcterms:created xsi:type="dcterms:W3CDTF">2000-09-06T17:06:55Z</dcterms:created>
  <dcterms:modified xsi:type="dcterms:W3CDTF">2024-10-30T13:39:23Z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0x01010037621C7972BA0E49AB1C32809E2B7138</vt:lpwstr>
  </property>
</Properties>
</file>